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Karina Medžiūtė\vilnius economics Dropbox\Ve Team Folder\_Projektai\_VANDUO\Joniskio vandenys\_RAS 2024\Patikra\TU 8.1.1\"/>
    </mc:Choice>
  </mc:AlternateContent>
  <xr:revisionPtr revIDLastSave="0" documentId="8_{030534CB-9B9C-4976-BB48-0F0EE652DB5B}" xr6:coauthVersionLast="47" xr6:coauthVersionMax="47" xr10:uidLastSave="{00000000-0000-0000-0000-000000000000}"/>
  <bookViews>
    <workbookView xWindow="-120" yWindow="-16320" windowWidth="29040" windowHeight="15720" activeTab="3" xr2:uid="{D867525D-C95A-4FDF-8E76-9E94C68CD820}"/>
  </bookViews>
  <sheets>
    <sheet name="1" sheetId="1" r:id="rId1"/>
    <sheet name="3" sheetId="2" r:id="rId2"/>
    <sheet name="4" sheetId="3" r:id="rId3"/>
    <sheet name="5" sheetId="4" r:id="rId4"/>
    <sheet name="6" sheetId="5" r:id="rId5"/>
    <sheet name="7" sheetId="6" r:id="rId6"/>
    <sheet name="8" sheetId="7" r:id="rId7"/>
    <sheet name="9" sheetId="8" r:id="rId8"/>
    <sheet name="10" sheetId="9" r:id="rId9"/>
    <sheet name="11" sheetId="10" r:id="rId10"/>
    <sheet name="12" sheetId="11" r:id="rId11"/>
  </sheets>
  <definedNames>
    <definedName name="_f" localSheetId="10">#REF!</definedName>
    <definedName name="_f" hidden="1">#REF!</definedName>
    <definedName name="_xlnm._FilterDatabase" localSheetId="10">#REF!</definedName>
    <definedName name="_xlnm._FilterDatabase" hidden="1">#REF!</definedName>
    <definedName name="_FilterDatabase1" hidden="1">#REF!</definedName>
    <definedName name="AAA" hidden="1">#REF!</definedName>
    <definedName name="AAAA" hidden="1">#REF!</definedName>
    <definedName name="AS" hidden="1">#REF!</definedName>
    <definedName name="AS2DocOpenMode" hidden="1">"AS2DocumentEdit"</definedName>
    <definedName name="asd" hidden="1">#REF!</definedName>
    <definedName name="azx" hidden="1">#REF!</definedName>
    <definedName name="Darbas" hidden="1">#REF!</definedName>
    <definedName name="de" hidden="1">#REF!</definedName>
    <definedName name="DUF" hidden="1">#REF!</definedName>
    <definedName name="e" hidden="1">#REF!</definedName>
    <definedName name="eeee" hidden="1">#REF!</definedName>
    <definedName name="eeeee" hidden="1">#REF!</definedName>
    <definedName name="ET" hidden="1">#REF!</definedName>
    <definedName name="filter" localSheetId="10">#REF!</definedName>
    <definedName name="filter" hidden="1">#REF!</definedName>
    <definedName name="h" hidden="1">#REF!</definedName>
    <definedName name="hmm" hidden="1">#REF!</definedName>
    <definedName name="kint" hidden="1">#REF!</definedName>
    <definedName name="kkk" hidden="1">#REF!</definedName>
    <definedName name="l" hidden="1">#REF!</definedName>
    <definedName name="lapas" hidden="1">#REF!</definedName>
    <definedName name="lkjh" hidden="1">#REF!</definedName>
    <definedName name="lkmjh" hidden="1">#REF!</definedName>
    <definedName name="m" localSheetId="10">#REF!</definedName>
    <definedName name="m" hidden="1">#REF!</definedName>
    <definedName name="Nesikliai" localSheetId="10">#REF!</definedName>
    <definedName name="Padaliniai" localSheetId="10">#REF!</definedName>
    <definedName name="planas" hidden="1">#REF!</definedName>
    <definedName name="pr" hidden="1">#REF!</definedName>
    <definedName name="PSW_CALCULATE_0" hidden="1">#REF!</definedName>
    <definedName name="PSW_SAVE_0" hidden="1">#REF!</definedName>
    <definedName name="PSWGrid_0_0" hidden="1">#REF!</definedName>
    <definedName name="PSWGrid_0_1" hidden="1">#REF!</definedName>
    <definedName name="PSWGrid_0_2" hidden="1">#REF!</definedName>
    <definedName name="PSWGrid_0_3" hidden="1">#REF!</definedName>
    <definedName name="PSWInput_0_0" hidden="1">#REF!</definedName>
    <definedName name="PSWInput_0_1" hidden="1">#REF!</definedName>
    <definedName name="PSWInput_0_2" hidden="1">#REF!</definedName>
    <definedName name="PSWInput_0_3" hidden="1">#REF!</definedName>
    <definedName name="PSWList_0_0" hidden="1">#REF!</definedName>
    <definedName name="PSWList_0_1" hidden="1">#REF!</definedName>
    <definedName name="PSWList_0_2" hidden="1">#REF!</definedName>
    <definedName name="PSWList_0_3" hidden="1">#REF!</definedName>
    <definedName name="PSWList_1" hidden="1">#REF!</definedName>
    <definedName name="PSWMerge" hidden="1">#REF!</definedName>
    <definedName name="PSWMergedSavingCell_0_0" hidden="1">#REF!</definedName>
    <definedName name="PSWMergedSavingCell_0_1" hidden="1">#REF!</definedName>
    <definedName name="PSWMergedSavingCell_0_10" hidden="1">#REF!</definedName>
    <definedName name="PSWMergedSavingCell_0_100" hidden="1">#REF!</definedName>
    <definedName name="PSWMergedSavingCell_0_101" hidden="1">#REF!</definedName>
    <definedName name="PSWMergedSavingCell_0_102" hidden="1">#REF!</definedName>
    <definedName name="PSWMergedSavingCell_0_103" hidden="1">#REF!</definedName>
    <definedName name="PSWMergedSavingCell_0_104" hidden="1">#REF!</definedName>
    <definedName name="PSWMergedSavingCell_0_105" hidden="1">#REF!</definedName>
    <definedName name="PSWMergedSavingCell_0_106" hidden="1">#REF!</definedName>
    <definedName name="PSWMergedSavingCell_0_107" hidden="1">#REF!</definedName>
    <definedName name="PSWMergedSavingCell_0_108" hidden="1">#REF!</definedName>
    <definedName name="PSWMergedSavingCell_0_109" hidden="1">#REF!</definedName>
    <definedName name="PSWMergedSavingCell_0_11" hidden="1">#REF!</definedName>
    <definedName name="PSWMergedSavingCell_0_110" hidden="1">#REF!</definedName>
    <definedName name="PSWMergedSavingCell_0_111" hidden="1">#REF!</definedName>
    <definedName name="PSWMergedSavingCell_0_112" hidden="1">#REF!</definedName>
    <definedName name="PSWMergedSavingCell_0_113" hidden="1">#REF!</definedName>
    <definedName name="PSWMergedSavingCell_0_114" hidden="1">#REF!</definedName>
    <definedName name="PSWMergedSavingCell_0_115" hidden="1">#REF!</definedName>
    <definedName name="PSWMergedSavingCell_0_116" hidden="1">#REF!</definedName>
    <definedName name="PSWMergedSavingCell_0_117" hidden="1">#REF!</definedName>
    <definedName name="PSWMergedSavingCell_0_118" hidden="1">#REF!</definedName>
    <definedName name="PSWMergedSavingCell_0_119" hidden="1">#REF!</definedName>
    <definedName name="PSWMergedSavingCell_0_12" hidden="1">#REF!</definedName>
    <definedName name="PSWMergedSavingCell_0_120" hidden="1">#REF!</definedName>
    <definedName name="PSWMergedSavingCell_0_121" hidden="1">#REF!</definedName>
    <definedName name="PSWMergedSavingCell_0_122" hidden="1">#REF!</definedName>
    <definedName name="PSWMergedSavingCell_0_123" hidden="1">#REF!</definedName>
    <definedName name="PSWMergedSavingCell_0_124" hidden="1">#REF!</definedName>
    <definedName name="PSWMergedSavingCell_0_125" hidden="1">#REF!</definedName>
    <definedName name="PSWMergedSavingCell_0_126" hidden="1">#REF!</definedName>
    <definedName name="PSWMergedSavingCell_0_127" hidden="1">#REF!</definedName>
    <definedName name="PSWMergedSavingCell_0_128" hidden="1">#REF!</definedName>
    <definedName name="PSWMergedSavingCell_0_129" hidden="1">#REF!</definedName>
    <definedName name="PSWMergedSavingCell_0_13" hidden="1">#REF!</definedName>
    <definedName name="PSWMergedSavingCell_0_130" hidden="1">#REF!</definedName>
    <definedName name="PSWMergedSavingCell_0_131" hidden="1">#REF!</definedName>
    <definedName name="PSWMergedSavingCell_0_132" hidden="1">#REF!</definedName>
    <definedName name="PSWMergedSavingCell_0_133" hidden="1">#REF!</definedName>
    <definedName name="PSWMergedSavingCell_0_134" hidden="1">#REF!</definedName>
    <definedName name="PSWMergedSavingCell_0_135" hidden="1">#REF!</definedName>
    <definedName name="PSWMergedSavingCell_0_136" hidden="1">#REF!</definedName>
    <definedName name="PSWMergedSavingCell_0_137" hidden="1">#REF!</definedName>
    <definedName name="PSWMergedSavingCell_0_138" hidden="1">#REF!</definedName>
    <definedName name="PSWMergedSavingCell_0_139" hidden="1">#REF!</definedName>
    <definedName name="PSWMergedSavingCell_0_14" hidden="1">#REF!</definedName>
    <definedName name="PSWMergedSavingCell_0_140" hidden="1">#REF!</definedName>
    <definedName name="PSWMergedSavingCell_0_141" hidden="1">#REF!</definedName>
    <definedName name="PSWMergedSavingCell_0_142" hidden="1">#REF!</definedName>
    <definedName name="PSWMergedSavingCell_0_143" hidden="1">#REF!</definedName>
    <definedName name="PSWMergedSavingCell_0_144" hidden="1">#REF!</definedName>
    <definedName name="PSWMergedSavingCell_0_145" hidden="1">#REF!</definedName>
    <definedName name="PSWMergedSavingCell_0_146" hidden="1">#REF!</definedName>
    <definedName name="PSWMergedSavingCell_0_147" hidden="1">#REF!</definedName>
    <definedName name="PSWMergedSavingCell_0_148" hidden="1">#REF!</definedName>
    <definedName name="PSWMergedSavingCell_0_149" hidden="1">#REF!</definedName>
    <definedName name="PSWMergedSavingCell_0_15" hidden="1">#REF!</definedName>
    <definedName name="PSWMergedSavingCell_0_150" hidden="1">#REF!</definedName>
    <definedName name="PSWMergedSavingCell_0_151" hidden="1">#REF!</definedName>
    <definedName name="PSWMergedSavingCell_0_152" hidden="1">#REF!</definedName>
    <definedName name="PSWMergedSavingCell_0_153" hidden="1">#REF!</definedName>
    <definedName name="PSWMergedSavingCell_0_154" hidden="1">#REF!</definedName>
    <definedName name="PSWMergedSavingCell_0_155" hidden="1">#REF!</definedName>
    <definedName name="PSWMergedSavingCell_0_156" hidden="1">#REF!</definedName>
    <definedName name="PSWMergedSavingCell_0_157" hidden="1">#REF!</definedName>
    <definedName name="PSWMergedSavingCell_0_158" hidden="1">#REF!</definedName>
    <definedName name="PSWMergedSavingCell_0_159" hidden="1">#REF!</definedName>
    <definedName name="PSWMergedSavingCell_0_16" hidden="1">#REF!</definedName>
    <definedName name="PSWMergedSavingCell_0_160" hidden="1">#REF!</definedName>
    <definedName name="PSWMergedSavingCell_0_161" hidden="1">#REF!</definedName>
    <definedName name="PSWMergedSavingCell_0_162" hidden="1">#REF!</definedName>
    <definedName name="PSWMergedSavingCell_0_163" hidden="1">#REF!</definedName>
    <definedName name="PSWMergedSavingCell_0_164" hidden="1">#REF!</definedName>
    <definedName name="PSWMergedSavingCell_0_165" hidden="1">#REF!</definedName>
    <definedName name="PSWMergedSavingCell_0_166" hidden="1">#REF!</definedName>
    <definedName name="PSWMergedSavingCell_0_167" hidden="1">#REF!</definedName>
    <definedName name="PSWMergedSavingCell_0_168" hidden="1">#REF!</definedName>
    <definedName name="PSWMergedSavingCell_0_169" hidden="1">#REF!</definedName>
    <definedName name="PSWMergedSavingCell_0_17" hidden="1">#REF!</definedName>
    <definedName name="PSWMergedSavingCell_0_170" hidden="1">#REF!</definedName>
    <definedName name="PSWMergedSavingCell_0_171" hidden="1">#REF!</definedName>
    <definedName name="PSWMergedSavingCell_0_172" hidden="1">#REF!</definedName>
    <definedName name="PSWMergedSavingCell_0_173" hidden="1">#REF!</definedName>
    <definedName name="PSWMergedSavingCell_0_174" hidden="1">#REF!</definedName>
    <definedName name="PSWMergedSavingCell_0_175" hidden="1">#REF!</definedName>
    <definedName name="PSWMergedSavingCell_0_176" hidden="1">#REF!</definedName>
    <definedName name="PSWMergedSavingCell_0_177" hidden="1">#REF!</definedName>
    <definedName name="PSWMergedSavingCell_0_178" hidden="1">#REF!</definedName>
    <definedName name="PSWMergedSavingCell_0_179" hidden="1">#REF!</definedName>
    <definedName name="PSWMergedSavingCell_0_18" hidden="1">#REF!</definedName>
    <definedName name="PSWMergedSavingCell_0_180" hidden="1">#REF!</definedName>
    <definedName name="PSWMergedSavingCell_0_181" hidden="1">#REF!</definedName>
    <definedName name="PSWMergedSavingCell_0_182" hidden="1">#REF!</definedName>
    <definedName name="PSWMergedSavingCell_0_183" hidden="1">#REF!</definedName>
    <definedName name="PSWMergedSavingCell_0_184" hidden="1">#REF!</definedName>
    <definedName name="PSWMergedSavingCell_0_185" hidden="1">#REF!</definedName>
    <definedName name="PSWMergedSavingCell_0_186" hidden="1">#REF!</definedName>
    <definedName name="PSWMergedSavingCell_0_187" hidden="1">#REF!</definedName>
    <definedName name="PSWMergedSavingCell_0_188" hidden="1">#REF!</definedName>
    <definedName name="PSWMergedSavingCell_0_189" hidden="1">#REF!</definedName>
    <definedName name="PSWMergedSavingCell_0_19" hidden="1">#REF!</definedName>
    <definedName name="PSWMergedSavingCell_0_190" hidden="1">#REF!</definedName>
    <definedName name="PSWMergedSavingCell_0_191" hidden="1">#REF!</definedName>
    <definedName name="PSWMergedSavingCell_0_192" hidden="1">#REF!</definedName>
    <definedName name="PSWMergedSavingCell_0_193" hidden="1">#REF!</definedName>
    <definedName name="PSWMergedSavingCell_0_194" hidden="1">#REF!</definedName>
    <definedName name="PSWMergedSavingCell_0_195" hidden="1">#REF!</definedName>
    <definedName name="PSWMergedSavingCell_0_196" hidden="1">#REF!</definedName>
    <definedName name="PSWMergedSavingCell_0_197" hidden="1">#REF!</definedName>
    <definedName name="PSWMergedSavingCell_0_198" hidden="1">#REF!</definedName>
    <definedName name="PSWMergedSavingCell_0_199" hidden="1">#REF!</definedName>
    <definedName name="PSWMergedSavingCell_0_2" hidden="1">#REF!</definedName>
    <definedName name="PSWMergedSavingCell_0_20" hidden="1">#REF!</definedName>
    <definedName name="PSWMergedSavingCell_0_200" hidden="1">#REF!</definedName>
    <definedName name="PSWMergedSavingCell_0_201" hidden="1">#REF!</definedName>
    <definedName name="PSWMergedSavingCell_0_202" hidden="1">#REF!</definedName>
    <definedName name="PSWMergedSavingCell_0_203" hidden="1">#REF!</definedName>
    <definedName name="PSWMergedSavingCell_0_204" hidden="1">#REF!</definedName>
    <definedName name="PSWMergedSavingCell_0_205" hidden="1">#REF!</definedName>
    <definedName name="PSWMergedSavingCell_0_206" hidden="1">#REF!</definedName>
    <definedName name="PSWMergedSavingCell_0_207" hidden="1">#REF!</definedName>
    <definedName name="PSWMergedSavingCell_0_208" hidden="1">#REF!</definedName>
    <definedName name="PSWMergedSavingCell_0_209" hidden="1">#REF!</definedName>
    <definedName name="PSWMergedSavingCell_0_21" hidden="1">#REF!</definedName>
    <definedName name="PSWMergedSavingCell_0_210" hidden="1">#REF!</definedName>
    <definedName name="PSWMergedSavingCell_0_211" hidden="1">#REF!</definedName>
    <definedName name="PSWMergedSavingCell_0_212" hidden="1">#REF!</definedName>
    <definedName name="PSWMergedSavingCell_0_213" hidden="1">#REF!</definedName>
    <definedName name="PSWMergedSavingCell_0_214" hidden="1">#REF!</definedName>
    <definedName name="PSWMergedSavingCell_0_215" hidden="1">#REF!</definedName>
    <definedName name="PSWMergedSavingCell_0_216" hidden="1">#REF!</definedName>
    <definedName name="PSWMergedSavingCell_0_217" hidden="1">#REF!</definedName>
    <definedName name="PSWMergedSavingCell_0_218" hidden="1">#REF!</definedName>
    <definedName name="PSWMergedSavingCell_0_219" hidden="1">#REF!</definedName>
    <definedName name="PSWMergedSavingCell_0_22" hidden="1">#REF!</definedName>
    <definedName name="PSWMergedSavingCell_0_220" hidden="1">#REF!</definedName>
    <definedName name="PSWMergedSavingCell_0_221" hidden="1">#REF!</definedName>
    <definedName name="PSWMergedSavingCell_0_222" hidden="1">#REF!</definedName>
    <definedName name="PSWMergedSavingCell_0_223" hidden="1">#REF!</definedName>
    <definedName name="PSWMergedSavingCell_0_224" hidden="1">#REF!</definedName>
    <definedName name="PSWMergedSavingCell_0_225" hidden="1">#REF!</definedName>
    <definedName name="PSWMergedSavingCell_0_226" hidden="1">#REF!</definedName>
    <definedName name="PSWMergedSavingCell_0_227" hidden="1">#REF!</definedName>
    <definedName name="PSWMergedSavingCell_0_228" hidden="1">#REF!</definedName>
    <definedName name="PSWMergedSavingCell_0_229" hidden="1">#REF!</definedName>
    <definedName name="PSWMergedSavingCell_0_23" hidden="1">#REF!</definedName>
    <definedName name="PSWMergedSavingCell_0_230" hidden="1">#REF!</definedName>
    <definedName name="PSWMergedSavingCell_0_231" hidden="1">#REF!</definedName>
    <definedName name="PSWMergedSavingCell_0_232" hidden="1">#REF!</definedName>
    <definedName name="PSWMergedSavingCell_0_233" hidden="1">#REF!</definedName>
    <definedName name="PSWMergedSavingCell_0_234" hidden="1">#REF!</definedName>
    <definedName name="PSWMergedSavingCell_0_235" hidden="1">#REF!</definedName>
    <definedName name="PSWMergedSavingCell_0_236" hidden="1">#REF!</definedName>
    <definedName name="PSWMergedSavingCell_0_237" hidden="1">#REF!</definedName>
    <definedName name="PSWMergedSavingCell_0_238" hidden="1">#REF!</definedName>
    <definedName name="PSWMergedSavingCell_0_239" hidden="1">#REF!</definedName>
    <definedName name="PSWMergedSavingCell_0_24" hidden="1">#REF!</definedName>
    <definedName name="PSWMergedSavingCell_0_240" hidden="1">#REF!</definedName>
    <definedName name="PSWMergedSavingCell_0_241" hidden="1">#REF!</definedName>
    <definedName name="PSWMergedSavingCell_0_242" hidden="1">#REF!</definedName>
    <definedName name="PSWMergedSavingCell_0_243" hidden="1">#REF!</definedName>
    <definedName name="PSWMergedSavingCell_0_244" hidden="1">#REF!</definedName>
    <definedName name="PSWMergedSavingCell_0_245" hidden="1">#REF!</definedName>
    <definedName name="PSWMergedSavingCell_0_246" hidden="1">#REF!</definedName>
    <definedName name="PSWMergedSavingCell_0_247" hidden="1">#REF!</definedName>
    <definedName name="PSWMergedSavingCell_0_248" hidden="1">#REF!</definedName>
    <definedName name="PSWMergedSavingCell_0_249" hidden="1">#REF!</definedName>
    <definedName name="PSWMergedSavingCell_0_25" hidden="1">#REF!</definedName>
    <definedName name="PSWMergedSavingCell_0_250" hidden="1">#REF!</definedName>
    <definedName name="PSWMergedSavingCell_0_251" hidden="1">#REF!</definedName>
    <definedName name="PSWMergedSavingCell_0_252" hidden="1">#REF!</definedName>
    <definedName name="PSWMergedSavingCell_0_253" hidden="1">#REF!</definedName>
    <definedName name="PSWMergedSavingCell_0_254" hidden="1">#REF!</definedName>
    <definedName name="PSWMergedSavingCell_0_255" hidden="1">#REF!</definedName>
    <definedName name="PSWMergedSavingCell_0_256" hidden="1">#REF!</definedName>
    <definedName name="PSWMergedSavingCell_0_257" hidden="1">#REF!</definedName>
    <definedName name="PSWMergedSavingCell_0_258" hidden="1">#REF!</definedName>
    <definedName name="PSWMergedSavingCell_0_259" hidden="1">#REF!</definedName>
    <definedName name="PSWMergedSavingCell_0_26" hidden="1">#REF!</definedName>
    <definedName name="PSWMergedSavingCell_0_260" hidden="1">#REF!</definedName>
    <definedName name="PSWMergedSavingCell_0_261" hidden="1">#REF!</definedName>
    <definedName name="PSWMergedSavingCell_0_262" hidden="1">#REF!</definedName>
    <definedName name="PSWMergedSavingCell_0_263" hidden="1">#REF!</definedName>
    <definedName name="PSWMergedSavingCell_0_264" hidden="1">#REF!</definedName>
    <definedName name="PSWMergedSavingCell_0_265" hidden="1">#REF!</definedName>
    <definedName name="PSWMergedSavingCell_0_266" hidden="1">#REF!</definedName>
    <definedName name="PSWMergedSavingCell_0_267" hidden="1">#REF!</definedName>
    <definedName name="PSWMergedSavingCell_0_268" hidden="1">#REF!</definedName>
    <definedName name="PSWMergedSavingCell_0_269" hidden="1">#REF!</definedName>
    <definedName name="PSWMergedSavingCell_0_27" hidden="1">#REF!</definedName>
    <definedName name="PSWMergedSavingCell_0_270" hidden="1">#REF!</definedName>
    <definedName name="PSWMergedSavingCell_0_271" hidden="1">#REF!</definedName>
    <definedName name="PSWMergedSavingCell_0_272" hidden="1">#REF!</definedName>
    <definedName name="PSWMergedSavingCell_0_273" hidden="1">#REF!</definedName>
    <definedName name="PSWMergedSavingCell_0_274" hidden="1">#REF!</definedName>
    <definedName name="PSWMergedSavingCell_0_275" hidden="1">#REF!</definedName>
    <definedName name="PSWMergedSavingCell_0_276" hidden="1">#REF!</definedName>
    <definedName name="PSWMergedSavingCell_0_277" hidden="1">#REF!</definedName>
    <definedName name="PSWMergedSavingCell_0_278" hidden="1">#REF!</definedName>
    <definedName name="PSWMergedSavingCell_0_279" hidden="1">#REF!</definedName>
    <definedName name="PSWMergedSavingCell_0_28" hidden="1">#REF!</definedName>
    <definedName name="PSWMergedSavingCell_0_280" hidden="1">#REF!</definedName>
    <definedName name="PSWMergedSavingCell_0_281" hidden="1">#REF!</definedName>
    <definedName name="PSWMergedSavingCell_0_282" hidden="1">#REF!</definedName>
    <definedName name="PSWMergedSavingCell_0_283" hidden="1">#REF!</definedName>
    <definedName name="PSWMergedSavingCell_0_284" hidden="1">#REF!</definedName>
    <definedName name="PSWMergedSavingCell_0_285" hidden="1">#REF!</definedName>
    <definedName name="PSWMergedSavingCell_0_286" hidden="1">#REF!</definedName>
    <definedName name="PSWMergedSavingCell_0_287" hidden="1">#REF!</definedName>
    <definedName name="PSWMergedSavingCell_0_288" hidden="1">#REF!</definedName>
    <definedName name="PSWMergedSavingCell_0_289" hidden="1">#REF!</definedName>
    <definedName name="PSWMergedSavingCell_0_29" hidden="1">#REF!</definedName>
    <definedName name="PSWMergedSavingCell_0_290" hidden="1">#REF!</definedName>
    <definedName name="PSWMergedSavingCell_0_291" hidden="1">#REF!</definedName>
    <definedName name="PSWMergedSavingCell_0_292" hidden="1">#REF!</definedName>
    <definedName name="PSWMergedSavingCell_0_293" hidden="1">#REF!</definedName>
    <definedName name="PSWMergedSavingCell_0_294" hidden="1">#REF!</definedName>
    <definedName name="PSWMergedSavingCell_0_295" hidden="1">#REF!</definedName>
    <definedName name="PSWMergedSavingCell_0_296" hidden="1">#REF!</definedName>
    <definedName name="PSWMergedSavingCell_0_297" hidden="1">#REF!</definedName>
    <definedName name="PSWMergedSavingCell_0_298" hidden="1">#REF!</definedName>
    <definedName name="PSWMergedSavingCell_0_299" hidden="1">#REF!</definedName>
    <definedName name="PSWMergedSavingCell_0_3" hidden="1">#REF!</definedName>
    <definedName name="PSWMergedSavingCell_0_30" hidden="1">#REF!</definedName>
    <definedName name="PSWMergedSavingCell_0_300" hidden="1">#REF!</definedName>
    <definedName name="PSWMergedSavingCell_0_301" hidden="1">#REF!</definedName>
    <definedName name="PSWMergedSavingCell_0_302" hidden="1">#REF!</definedName>
    <definedName name="PSWMergedSavingCell_0_303" hidden="1">#REF!</definedName>
    <definedName name="PSWMergedSavingCell_0_304" hidden="1">#REF!</definedName>
    <definedName name="PSWMergedSavingCell_0_305" hidden="1">#REF!</definedName>
    <definedName name="PSWMergedSavingCell_0_306" hidden="1">#REF!</definedName>
    <definedName name="PSWMergedSavingCell_0_307" hidden="1">#REF!</definedName>
    <definedName name="PSWMergedSavingCell_0_308" hidden="1">#REF!</definedName>
    <definedName name="PSWMergedSavingCell_0_309" hidden="1">#REF!</definedName>
    <definedName name="PSWMergedSavingCell_0_31" hidden="1">#REF!</definedName>
    <definedName name="PSWMergedSavingCell_0_310" hidden="1">#REF!</definedName>
    <definedName name="PSWMergedSavingCell_0_311" hidden="1">#REF!</definedName>
    <definedName name="PSWMergedSavingCell_0_312" hidden="1">#REF!</definedName>
    <definedName name="PSWMergedSavingCell_0_313" hidden="1">#REF!</definedName>
    <definedName name="PSWMergedSavingCell_0_314" hidden="1">#REF!</definedName>
    <definedName name="PSWMergedSavingCell_0_315" hidden="1">#REF!</definedName>
    <definedName name="PSWMergedSavingCell_0_316" hidden="1">#REF!</definedName>
    <definedName name="PSWMergedSavingCell_0_317" hidden="1">#REF!</definedName>
    <definedName name="PSWMergedSavingCell_0_318" hidden="1">#REF!</definedName>
    <definedName name="PSWMergedSavingCell_0_319" hidden="1">#REF!</definedName>
    <definedName name="PSWMergedSavingCell_0_32" hidden="1">#REF!</definedName>
    <definedName name="PSWMergedSavingCell_0_320" hidden="1">#REF!</definedName>
    <definedName name="PSWMergedSavingCell_0_321" hidden="1">#REF!</definedName>
    <definedName name="PSWMergedSavingCell_0_322" hidden="1">#REF!</definedName>
    <definedName name="PSWMergedSavingCell_0_323" hidden="1">#REF!</definedName>
    <definedName name="PSWMergedSavingCell_0_324" hidden="1">#REF!</definedName>
    <definedName name="PSWMergedSavingCell_0_325" hidden="1">#REF!</definedName>
    <definedName name="PSWMergedSavingCell_0_326" hidden="1">#REF!</definedName>
    <definedName name="PSWMergedSavingCell_0_327" hidden="1">#REF!</definedName>
    <definedName name="PSWMergedSavingCell_0_328" hidden="1">#REF!</definedName>
    <definedName name="PSWMergedSavingCell_0_329" hidden="1">#REF!</definedName>
    <definedName name="PSWMergedSavingCell_0_33" hidden="1">#REF!</definedName>
    <definedName name="PSWMergedSavingCell_0_330" hidden="1">#REF!</definedName>
    <definedName name="PSWMergedSavingCell_0_331" hidden="1">#REF!</definedName>
    <definedName name="PSWMergedSavingCell_0_332" hidden="1">#REF!</definedName>
    <definedName name="PSWMergedSavingCell_0_333" hidden="1">#REF!</definedName>
    <definedName name="PSWMergedSavingCell_0_334" hidden="1">#REF!</definedName>
    <definedName name="PSWMergedSavingCell_0_335" hidden="1">#REF!</definedName>
    <definedName name="PSWMergedSavingCell_0_336" hidden="1">#REF!</definedName>
    <definedName name="PSWMergedSavingCell_0_337" hidden="1">#REF!</definedName>
    <definedName name="PSWMergedSavingCell_0_338" hidden="1">#REF!</definedName>
    <definedName name="PSWMergedSavingCell_0_339" hidden="1">#REF!</definedName>
    <definedName name="PSWMergedSavingCell_0_34" hidden="1">#REF!</definedName>
    <definedName name="PSWMergedSavingCell_0_340" hidden="1">#REF!</definedName>
    <definedName name="PSWMergedSavingCell_0_341" hidden="1">#REF!</definedName>
    <definedName name="PSWMergedSavingCell_0_342" hidden="1">#REF!</definedName>
    <definedName name="PSWMergedSavingCell_0_343" hidden="1">#REF!</definedName>
    <definedName name="PSWMergedSavingCell_0_344" hidden="1">#REF!</definedName>
    <definedName name="PSWMergedSavingCell_0_345" hidden="1">#REF!</definedName>
    <definedName name="PSWMergedSavingCell_0_346" hidden="1">#REF!</definedName>
    <definedName name="PSWMergedSavingCell_0_347" hidden="1">#REF!</definedName>
    <definedName name="PSWMergedSavingCell_0_348" hidden="1">#REF!</definedName>
    <definedName name="PSWMergedSavingCell_0_349" hidden="1">#REF!</definedName>
    <definedName name="PSWMergedSavingCell_0_35" hidden="1">#REF!</definedName>
    <definedName name="PSWMergedSavingCell_0_350" hidden="1">#REF!</definedName>
    <definedName name="PSWMergedSavingCell_0_351" hidden="1">#REF!</definedName>
    <definedName name="PSWMergedSavingCell_0_352" hidden="1">#REF!</definedName>
    <definedName name="PSWMergedSavingCell_0_353" hidden="1">#REF!</definedName>
    <definedName name="PSWMergedSavingCell_0_354" hidden="1">#REF!</definedName>
    <definedName name="PSWMergedSavingCell_0_355" hidden="1">#REF!</definedName>
    <definedName name="PSWMergedSavingCell_0_356" hidden="1">#REF!</definedName>
    <definedName name="PSWMergedSavingCell_0_357" hidden="1">#REF!</definedName>
    <definedName name="PSWMergedSavingCell_0_358" hidden="1">#REF!</definedName>
    <definedName name="PSWMergedSavingCell_0_359" hidden="1">#REF!</definedName>
    <definedName name="PSWMergedSavingCell_0_36" hidden="1">#REF!</definedName>
    <definedName name="PSWMergedSavingCell_0_360" hidden="1">#REF!</definedName>
    <definedName name="PSWMergedSavingCell_0_361" hidden="1">#REF!</definedName>
    <definedName name="PSWMergedSavingCell_0_362" hidden="1">#REF!</definedName>
    <definedName name="PSWMergedSavingCell_0_363" hidden="1">#REF!</definedName>
    <definedName name="PSWMergedSavingCell_0_364" hidden="1">#REF!</definedName>
    <definedName name="PSWMergedSavingCell_0_365" hidden="1">#REF!</definedName>
    <definedName name="PSWMergedSavingCell_0_366" hidden="1">#REF!</definedName>
    <definedName name="PSWMergedSavingCell_0_367" hidden="1">#REF!</definedName>
    <definedName name="PSWMergedSavingCell_0_368" hidden="1">#REF!</definedName>
    <definedName name="PSWMergedSavingCell_0_369" hidden="1">#REF!</definedName>
    <definedName name="PSWMergedSavingCell_0_37" hidden="1">#REF!</definedName>
    <definedName name="PSWMergedSavingCell_0_370" hidden="1">#REF!</definedName>
    <definedName name="PSWMergedSavingCell_0_371" hidden="1">#REF!</definedName>
    <definedName name="PSWMergedSavingCell_0_372" hidden="1">#REF!</definedName>
    <definedName name="PSWMergedSavingCell_0_373" hidden="1">#REF!</definedName>
    <definedName name="PSWMergedSavingCell_0_374" hidden="1">#REF!</definedName>
    <definedName name="PSWMergedSavingCell_0_375" hidden="1">#REF!</definedName>
    <definedName name="PSWMergedSavingCell_0_376" hidden="1">#REF!</definedName>
    <definedName name="PSWMergedSavingCell_0_377" hidden="1">#REF!</definedName>
    <definedName name="PSWMergedSavingCell_0_378" hidden="1">#REF!</definedName>
    <definedName name="PSWMergedSavingCell_0_379" hidden="1">#REF!</definedName>
    <definedName name="PSWMergedSavingCell_0_38" hidden="1">#REF!</definedName>
    <definedName name="PSWMergedSavingCell_0_380" hidden="1">#REF!</definedName>
    <definedName name="PSWMergedSavingCell_0_381" hidden="1">#REF!</definedName>
    <definedName name="PSWMergedSavingCell_0_382" hidden="1">#REF!</definedName>
    <definedName name="PSWMergedSavingCell_0_383" hidden="1">#REF!</definedName>
    <definedName name="PSWMergedSavingCell_0_384" hidden="1">#REF!</definedName>
    <definedName name="PSWMergedSavingCell_0_385" hidden="1">#REF!</definedName>
    <definedName name="PSWMergedSavingCell_0_386" hidden="1">#REF!</definedName>
    <definedName name="PSWMergedSavingCell_0_387" hidden="1">#REF!</definedName>
    <definedName name="PSWMergedSavingCell_0_388" hidden="1">#REF!</definedName>
    <definedName name="PSWMergedSavingCell_0_389" hidden="1">#REF!</definedName>
    <definedName name="PSWMergedSavingCell_0_39" hidden="1">#REF!</definedName>
    <definedName name="PSWMergedSavingCell_0_390" hidden="1">#REF!</definedName>
    <definedName name="PSWMergedSavingCell_0_391" hidden="1">#REF!</definedName>
    <definedName name="PSWMergedSavingCell_0_392" hidden="1">#REF!</definedName>
    <definedName name="PSWMergedSavingCell_0_393" hidden="1">#REF!</definedName>
    <definedName name="PSWMergedSavingCell_0_394" hidden="1">#REF!</definedName>
    <definedName name="PSWMergedSavingCell_0_395" hidden="1">#REF!</definedName>
    <definedName name="PSWMergedSavingCell_0_396" hidden="1">#REF!</definedName>
    <definedName name="PSWMergedSavingCell_0_397" hidden="1">#REF!</definedName>
    <definedName name="PSWMergedSavingCell_0_398" hidden="1">#REF!</definedName>
    <definedName name="PSWMergedSavingCell_0_399" hidden="1">#REF!</definedName>
    <definedName name="PSWMergedSavingCell_0_4" hidden="1">#REF!</definedName>
    <definedName name="PSWMergedSavingCell_0_40" hidden="1">#REF!</definedName>
    <definedName name="PSWMergedSavingCell_0_400" hidden="1">#REF!</definedName>
    <definedName name="PSWMergedSavingCell_0_401" hidden="1">#REF!</definedName>
    <definedName name="PSWMergedSavingCell_0_402" hidden="1">#REF!</definedName>
    <definedName name="PSWMergedSavingCell_0_403" hidden="1">#REF!</definedName>
    <definedName name="PSWMergedSavingCell_0_404" hidden="1">#REF!</definedName>
    <definedName name="PSWMergedSavingCell_0_405" hidden="1">#REF!</definedName>
    <definedName name="PSWMergedSavingCell_0_406" hidden="1">#REF!</definedName>
    <definedName name="PSWMergedSavingCell_0_407" hidden="1">#REF!</definedName>
    <definedName name="PSWMergedSavingCell_0_408" hidden="1">#REF!</definedName>
    <definedName name="PSWMergedSavingCell_0_409" hidden="1">#REF!</definedName>
    <definedName name="PSWMergedSavingCell_0_41" hidden="1">#REF!</definedName>
    <definedName name="PSWMergedSavingCell_0_410" hidden="1">#REF!</definedName>
    <definedName name="PSWMergedSavingCell_0_411" hidden="1">#REF!</definedName>
    <definedName name="PSWMergedSavingCell_0_412" hidden="1">#REF!</definedName>
    <definedName name="PSWMergedSavingCell_0_413" hidden="1">#REF!</definedName>
    <definedName name="PSWMergedSavingCell_0_414" hidden="1">#REF!</definedName>
    <definedName name="PSWMergedSavingCell_0_415" hidden="1">#REF!</definedName>
    <definedName name="PSWMergedSavingCell_0_416" hidden="1">#REF!</definedName>
    <definedName name="PSWMergedSavingCell_0_417" hidden="1">#REF!</definedName>
    <definedName name="PSWMergedSavingCell_0_418" hidden="1">#REF!</definedName>
    <definedName name="PSWMergedSavingCell_0_419" hidden="1">#REF!</definedName>
    <definedName name="PSWMergedSavingCell_0_42" hidden="1">#REF!</definedName>
    <definedName name="PSWMergedSavingCell_0_420" hidden="1">#REF!</definedName>
    <definedName name="PSWMergedSavingCell_0_421" hidden="1">#REF!</definedName>
    <definedName name="PSWMergedSavingCell_0_422" hidden="1">#REF!</definedName>
    <definedName name="PSWMergedSavingCell_0_423" hidden="1">#REF!</definedName>
    <definedName name="PSWMergedSavingCell_0_424" hidden="1">#REF!</definedName>
    <definedName name="PSWMergedSavingCell_0_425" hidden="1">#REF!</definedName>
    <definedName name="PSWMergedSavingCell_0_426" hidden="1">#REF!</definedName>
    <definedName name="PSWMergedSavingCell_0_427" hidden="1">#REF!</definedName>
    <definedName name="PSWMergedSavingCell_0_428" hidden="1">#REF!</definedName>
    <definedName name="PSWMergedSavingCell_0_429" hidden="1">#REF!</definedName>
    <definedName name="PSWMergedSavingCell_0_43" hidden="1">#REF!</definedName>
    <definedName name="PSWMergedSavingCell_0_430" hidden="1">#REF!</definedName>
    <definedName name="PSWMergedSavingCell_0_431" hidden="1">#REF!</definedName>
    <definedName name="PSWMergedSavingCell_0_432" hidden="1">#REF!</definedName>
    <definedName name="PSWMergedSavingCell_0_433" hidden="1">#REF!</definedName>
    <definedName name="PSWMergedSavingCell_0_434" hidden="1">#REF!</definedName>
    <definedName name="PSWMergedSavingCell_0_435" hidden="1">#REF!</definedName>
    <definedName name="PSWMergedSavingCell_0_436" hidden="1">#REF!</definedName>
    <definedName name="PSWMergedSavingCell_0_437" hidden="1">#REF!</definedName>
    <definedName name="PSWMergedSavingCell_0_438" hidden="1">#REF!</definedName>
    <definedName name="PSWMergedSavingCell_0_439" hidden="1">#REF!</definedName>
    <definedName name="PSWMergedSavingCell_0_44" hidden="1">#REF!</definedName>
    <definedName name="PSWMergedSavingCell_0_440" hidden="1">#REF!</definedName>
    <definedName name="PSWMergedSavingCell_0_441" hidden="1">#REF!</definedName>
    <definedName name="PSWMergedSavingCell_0_442" hidden="1">#REF!</definedName>
    <definedName name="PSWMergedSavingCell_0_443" hidden="1">#REF!</definedName>
    <definedName name="PSWMergedSavingCell_0_444" hidden="1">#REF!</definedName>
    <definedName name="PSWMergedSavingCell_0_445" hidden="1">#REF!</definedName>
    <definedName name="PSWMergedSavingCell_0_446" hidden="1">#REF!</definedName>
    <definedName name="PSWMergedSavingCell_0_447" hidden="1">#REF!</definedName>
    <definedName name="PSWMergedSavingCell_0_448" hidden="1">#REF!</definedName>
    <definedName name="PSWMergedSavingCell_0_449" hidden="1">#REF!</definedName>
    <definedName name="PSWMergedSavingCell_0_45" hidden="1">#REF!</definedName>
    <definedName name="PSWMergedSavingCell_0_450" hidden="1">#REF!</definedName>
    <definedName name="PSWMergedSavingCell_0_451" hidden="1">#REF!</definedName>
    <definedName name="PSWMergedSavingCell_0_452" hidden="1">#REF!</definedName>
    <definedName name="PSWMergedSavingCell_0_453" hidden="1">#REF!</definedName>
    <definedName name="PSWMergedSavingCell_0_454" hidden="1">#REF!</definedName>
    <definedName name="PSWMergedSavingCell_0_455" hidden="1">#REF!</definedName>
    <definedName name="PSWMergedSavingCell_0_456" hidden="1">#REF!</definedName>
    <definedName name="PSWMergedSavingCell_0_457" hidden="1">#REF!</definedName>
    <definedName name="PSWMergedSavingCell_0_458" hidden="1">#REF!</definedName>
    <definedName name="PSWMergedSavingCell_0_459" hidden="1">#REF!</definedName>
    <definedName name="PSWMergedSavingCell_0_46" hidden="1">#REF!</definedName>
    <definedName name="PSWMergedSavingCell_0_460" hidden="1">#REF!</definedName>
    <definedName name="PSWMergedSavingCell_0_461" hidden="1">#REF!</definedName>
    <definedName name="PSWMergedSavingCell_0_462" hidden="1">#REF!</definedName>
    <definedName name="PSWMergedSavingCell_0_463" hidden="1">#REF!</definedName>
    <definedName name="PSWMergedSavingCell_0_464" hidden="1">#REF!</definedName>
    <definedName name="PSWMergedSavingCell_0_465" hidden="1">#REF!</definedName>
    <definedName name="PSWMergedSavingCell_0_466" hidden="1">#REF!</definedName>
    <definedName name="PSWMergedSavingCell_0_467" hidden="1">#REF!</definedName>
    <definedName name="PSWMergedSavingCell_0_468" hidden="1">#REF!</definedName>
    <definedName name="PSWMergedSavingCell_0_469" hidden="1">#REF!</definedName>
    <definedName name="PSWMergedSavingCell_0_47" hidden="1">#REF!</definedName>
    <definedName name="PSWMergedSavingCell_0_470" hidden="1">#REF!</definedName>
    <definedName name="PSWMergedSavingCell_0_471" hidden="1">#REF!</definedName>
    <definedName name="PSWMergedSavingCell_0_472" hidden="1">#REF!</definedName>
    <definedName name="PSWMergedSavingCell_0_473" hidden="1">#REF!</definedName>
    <definedName name="PSWMergedSavingCell_0_474" hidden="1">#REF!</definedName>
    <definedName name="PSWMergedSavingCell_0_475" hidden="1">#REF!</definedName>
    <definedName name="PSWMergedSavingCell_0_476" hidden="1">#REF!</definedName>
    <definedName name="PSWMergedSavingCell_0_477" hidden="1">#REF!</definedName>
    <definedName name="PSWMergedSavingCell_0_478" hidden="1">#REF!</definedName>
    <definedName name="PSWMergedSavingCell_0_479" hidden="1">#REF!</definedName>
    <definedName name="PSWMergedSavingCell_0_48" hidden="1">#REF!</definedName>
    <definedName name="PSWMergedSavingCell_0_480" hidden="1">#REF!</definedName>
    <definedName name="PSWMergedSavingCell_0_481" hidden="1">#REF!</definedName>
    <definedName name="PSWMergedSavingCell_0_482" hidden="1">#REF!</definedName>
    <definedName name="PSWMergedSavingCell_0_483" hidden="1">#REF!</definedName>
    <definedName name="PSWMergedSavingCell_0_484" hidden="1">#REF!</definedName>
    <definedName name="PSWMergedSavingCell_0_485" hidden="1">#REF!</definedName>
    <definedName name="PSWMergedSavingCell_0_486" hidden="1">#REF!</definedName>
    <definedName name="PSWMergedSavingCell_0_487" hidden="1">#REF!</definedName>
    <definedName name="PSWMergedSavingCell_0_488" hidden="1">#REF!</definedName>
    <definedName name="PSWMergedSavingCell_0_489" hidden="1">#REF!</definedName>
    <definedName name="PSWMergedSavingCell_0_49" hidden="1">#REF!</definedName>
    <definedName name="PSWMergedSavingCell_0_490" hidden="1">#REF!</definedName>
    <definedName name="PSWMergedSavingCell_0_491" hidden="1">#REF!</definedName>
    <definedName name="PSWMergedSavingCell_0_492" hidden="1">#REF!</definedName>
    <definedName name="PSWMergedSavingCell_0_493" hidden="1">#REF!</definedName>
    <definedName name="PSWMergedSavingCell_0_494" hidden="1">#REF!</definedName>
    <definedName name="PSWMergedSavingCell_0_495" hidden="1">#REF!</definedName>
    <definedName name="PSWMergedSavingCell_0_496" hidden="1">#REF!</definedName>
    <definedName name="PSWMergedSavingCell_0_497" hidden="1">#REF!</definedName>
    <definedName name="PSWMergedSavingCell_0_498" hidden="1">#REF!</definedName>
    <definedName name="PSWMergedSavingCell_0_499" hidden="1">#REF!</definedName>
    <definedName name="PSWMergedSavingCell_0_5" hidden="1">#REF!</definedName>
    <definedName name="PSWMergedSavingCell_0_50" hidden="1">#REF!</definedName>
    <definedName name="PSWMergedSavingCell_0_500" hidden="1">#REF!</definedName>
    <definedName name="PSWMergedSavingCell_0_501" hidden="1">#REF!</definedName>
    <definedName name="PSWMergedSavingCell_0_502" hidden="1">#REF!</definedName>
    <definedName name="PSWMergedSavingCell_0_503" hidden="1">#REF!</definedName>
    <definedName name="PSWMergedSavingCell_0_504" hidden="1">#REF!</definedName>
    <definedName name="PSWMergedSavingCell_0_505" hidden="1">#REF!</definedName>
    <definedName name="PSWMergedSavingCell_0_506" hidden="1">#REF!</definedName>
    <definedName name="PSWMergedSavingCell_0_507" hidden="1">#REF!</definedName>
    <definedName name="PSWMergedSavingCell_0_508" hidden="1">#REF!</definedName>
    <definedName name="PSWMergedSavingCell_0_509" hidden="1">#REF!</definedName>
    <definedName name="PSWMergedSavingCell_0_51" hidden="1">#REF!</definedName>
    <definedName name="PSWMergedSavingCell_0_510" hidden="1">#REF!</definedName>
    <definedName name="PSWMergedSavingCell_0_511" hidden="1">#REF!</definedName>
    <definedName name="PSWMergedSavingCell_0_512" hidden="1">#REF!</definedName>
    <definedName name="PSWMergedSavingCell_0_513" hidden="1">#REF!</definedName>
    <definedName name="PSWMergedSavingCell_0_514" hidden="1">#REF!</definedName>
    <definedName name="PSWMergedSavingCell_0_515" hidden="1">#REF!</definedName>
    <definedName name="PSWMergedSavingCell_0_516" hidden="1">#REF!</definedName>
    <definedName name="PSWMergedSavingCell_0_517" hidden="1">#REF!</definedName>
    <definedName name="PSWMergedSavingCell_0_518" hidden="1">#REF!</definedName>
    <definedName name="PSWMergedSavingCell_0_519" hidden="1">#REF!</definedName>
    <definedName name="PSWMergedSavingCell_0_52" hidden="1">#REF!</definedName>
    <definedName name="PSWMergedSavingCell_0_520" hidden="1">#REF!</definedName>
    <definedName name="PSWMergedSavingCell_0_521" hidden="1">#REF!</definedName>
    <definedName name="PSWMergedSavingCell_0_522" hidden="1">#REF!</definedName>
    <definedName name="PSWMergedSavingCell_0_523" hidden="1">#REF!</definedName>
    <definedName name="PSWMergedSavingCell_0_524" hidden="1">#REF!</definedName>
    <definedName name="PSWMergedSavingCell_0_525" hidden="1">#REF!</definedName>
    <definedName name="PSWMergedSavingCell_0_526" hidden="1">#REF!</definedName>
    <definedName name="PSWMergedSavingCell_0_527" hidden="1">#REF!</definedName>
    <definedName name="PSWMergedSavingCell_0_528" hidden="1">#REF!</definedName>
    <definedName name="PSWMergedSavingCell_0_529" hidden="1">#REF!</definedName>
    <definedName name="PSWMergedSavingCell_0_53" hidden="1">#REF!</definedName>
    <definedName name="PSWMergedSavingCell_0_530" hidden="1">#REF!</definedName>
    <definedName name="PSWMergedSavingCell_0_531" hidden="1">#REF!</definedName>
    <definedName name="PSWMergedSavingCell_0_532" hidden="1">#REF!</definedName>
    <definedName name="PSWMergedSavingCell_0_533" hidden="1">#REF!</definedName>
    <definedName name="PSWMergedSavingCell_0_534" hidden="1">#REF!</definedName>
    <definedName name="PSWMergedSavingCell_0_535" hidden="1">#REF!</definedName>
    <definedName name="PSWMergedSavingCell_0_536" hidden="1">#REF!</definedName>
    <definedName name="PSWMergedSavingCell_0_537" hidden="1">#REF!</definedName>
    <definedName name="PSWMergedSavingCell_0_538" hidden="1">#REF!</definedName>
    <definedName name="PSWMergedSavingCell_0_539" hidden="1">#REF!</definedName>
    <definedName name="PSWMergedSavingCell_0_54" hidden="1">#REF!</definedName>
    <definedName name="PSWMergedSavingCell_0_540" hidden="1">#REF!</definedName>
    <definedName name="PSWMergedSavingCell_0_541" hidden="1">#REF!</definedName>
    <definedName name="PSWMergedSavingCell_0_542" hidden="1">#REF!</definedName>
    <definedName name="PSWMergedSavingCell_0_543" hidden="1">#REF!</definedName>
    <definedName name="PSWMergedSavingCell_0_544" hidden="1">#REF!</definedName>
    <definedName name="PSWMergedSavingCell_0_545" hidden="1">#REF!</definedName>
    <definedName name="PSWMergedSavingCell_0_546" hidden="1">#REF!</definedName>
    <definedName name="PSWMergedSavingCell_0_547" hidden="1">#REF!</definedName>
    <definedName name="PSWMergedSavingCell_0_548" hidden="1">#REF!</definedName>
    <definedName name="PSWMergedSavingCell_0_549" hidden="1">#REF!</definedName>
    <definedName name="PSWMergedSavingCell_0_55" hidden="1">#REF!</definedName>
    <definedName name="PSWMergedSavingCell_0_550" hidden="1">#REF!</definedName>
    <definedName name="PSWMergedSavingCell_0_551" hidden="1">#REF!</definedName>
    <definedName name="PSWMergedSavingCell_0_552" hidden="1">#REF!</definedName>
    <definedName name="PSWMergedSavingCell_0_553" hidden="1">#REF!</definedName>
    <definedName name="PSWMergedSavingCell_0_554" hidden="1">#REF!</definedName>
    <definedName name="PSWMergedSavingCell_0_555" hidden="1">#REF!</definedName>
    <definedName name="PSWMergedSavingCell_0_556" hidden="1">#REF!</definedName>
    <definedName name="PSWMergedSavingCell_0_557" hidden="1">#REF!</definedName>
    <definedName name="PSWMergedSavingCell_0_558" hidden="1">#REF!</definedName>
    <definedName name="PSWMergedSavingCell_0_559" hidden="1">#REF!</definedName>
    <definedName name="PSWMergedSavingCell_0_56" hidden="1">#REF!</definedName>
    <definedName name="PSWMergedSavingCell_0_560" hidden="1">#REF!</definedName>
    <definedName name="PSWMergedSavingCell_0_561" hidden="1">#REF!</definedName>
    <definedName name="PSWMergedSavingCell_0_562" hidden="1">#REF!</definedName>
    <definedName name="PSWMergedSavingCell_0_563" hidden="1">#REF!</definedName>
    <definedName name="PSWMergedSavingCell_0_564" hidden="1">#REF!</definedName>
    <definedName name="PSWMergedSavingCell_0_565" hidden="1">#REF!</definedName>
    <definedName name="PSWMergedSavingCell_0_566" hidden="1">#REF!</definedName>
    <definedName name="PSWMergedSavingCell_0_567" hidden="1">#REF!</definedName>
    <definedName name="PSWMergedSavingCell_0_568" hidden="1">#REF!</definedName>
    <definedName name="PSWMergedSavingCell_0_569" hidden="1">#REF!</definedName>
    <definedName name="PSWMergedSavingCell_0_57" hidden="1">#REF!</definedName>
    <definedName name="PSWMergedSavingCell_0_570" hidden="1">#REF!</definedName>
    <definedName name="PSWMergedSavingCell_0_571" hidden="1">#REF!</definedName>
    <definedName name="PSWMergedSavingCell_0_572" hidden="1">#REF!</definedName>
    <definedName name="PSWMergedSavingCell_0_573" hidden="1">#REF!</definedName>
    <definedName name="PSWMergedSavingCell_0_574" hidden="1">#REF!</definedName>
    <definedName name="PSWMergedSavingCell_0_575" hidden="1">#REF!</definedName>
    <definedName name="PSWMergedSavingCell_0_576" hidden="1">#REF!</definedName>
    <definedName name="PSWMergedSavingCell_0_577" hidden="1">#REF!</definedName>
    <definedName name="PSWMergedSavingCell_0_578" hidden="1">#REF!</definedName>
    <definedName name="PSWMergedSavingCell_0_579" hidden="1">#REF!</definedName>
    <definedName name="PSWMergedSavingCell_0_58" hidden="1">#REF!</definedName>
    <definedName name="PSWMergedSavingCell_0_580" hidden="1">#REF!</definedName>
    <definedName name="PSWMergedSavingCell_0_581" hidden="1">#REF!</definedName>
    <definedName name="PSWMergedSavingCell_0_582" hidden="1">#REF!</definedName>
    <definedName name="PSWMergedSavingCell_0_583" hidden="1">#REF!</definedName>
    <definedName name="PSWMergedSavingCell_0_584" hidden="1">#REF!</definedName>
    <definedName name="PSWMergedSavingCell_0_59" hidden="1">#REF!</definedName>
    <definedName name="PSWMergedSavingCell_0_6" hidden="1">#REF!</definedName>
    <definedName name="PSWMergedSavingCell_0_60" hidden="1">#REF!</definedName>
    <definedName name="PSWMergedSavingCell_0_61" hidden="1">#REF!</definedName>
    <definedName name="PSWMergedSavingCell_0_62" hidden="1">#REF!</definedName>
    <definedName name="PSWMergedSavingCell_0_63" hidden="1">#REF!</definedName>
    <definedName name="PSWMergedSavingCell_0_64" hidden="1">#REF!</definedName>
    <definedName name="PSWMergedSavingCell_0_65" hidden="1">#REF!</definedName>
    <definedName name="PSWMergedSavingCell_0_66" hidden="1">#REF!</definedName>
    <definedName name="PSWMergedSavingCell_0_67" hidden="1">#REF!</definedName>
    <definedName name="PSWMergedSavingCell_0_68" hidden="1">#REF!</definedName>
    <definedName name="PSWMergedSavingCell_0_69" hidden="1">#REF!</definedName>
    <definedName name="PSWMergedSavingCell_0_7" hidden="1">#REF!</definedName>
    <definedName name="PSWMergedSavingCell_0_70" hidden="1">#REF!</definedName>
    <definedName name="PSWMergedSavingCell_0_71" hidden="1">#REF!</definedName>
    <definedName name="PSWMergedSavingCell_0_72" hidden="1">#REF!</definedName>
    <definedName name="PSWMergedSavingCell_0_73" hidden="1">#REF!</definedName>
    <definedName name="PSWMergedSavingCell_0_74" hidden="1">#REF!</definedName>
    <definedName name="PSWMergedSavingCell_0_75" hidden="1">#REF!</definedName>
    <definedName name="PSWMergedSavingCell_0_76" hidden="1">#REF!</definedName>
    <definedName name="PSWMergedSavingCell_0_77" hidden="1">#REF!</definedName>
    <definedName name="PSWMergedSavingCell_0_78" hidden="1">#REF!</definedName>
    <definedName name="PSWMergedSavingCell_0_79" hidden="1">#REF!</definedName>
    <definedName name="PSWMergedSavingCell_0_8" hidden="1">#REF!</definedName>
    <definedName name="PSWMergedSavingCell_0_80" hidden="1">#REF!</definedName>
    <definedName name="PSWMergedSavingCell_0_81" hidden="1">#REF!</definedName>
    <definedName name="PSWMergedSavingCell_0_82" hidden="1">#REF!</definedName>
    <definedName name="PSWMergedSavingCell_0_83" hidden="1">#REF!</definedName>
    <definedName name="PSWMergedSavingCell_0_84" hidden="1">#REF!</definedName>
    <definedName name="PSWMergedSavingCell_0_85" hidden="1">#REF!</definedName>
    <definedName name="PSWMergedSavingCell_0_86" hidden="1">#REF!</definedName>
    <definedName name="PSWMergedSavingCell_0_87" hidden="1">#REF!</definedName>
    <definedName name="PSWMergedSavingCell_0_88" hidden="1">#REF!</definedName>
    <definedName name="PSWMergedSavingCell_0_89" hidden="1">#REF!</definedName>
    <definedName name="PSWMergedSavingCell_0_9" hidden="1">#REF!</definedName>
    <definedName name="PSWMergedSavingCell_0_90" hidden="1">#REF!</definedName>
    <definedName name="PSWMergedSavingCell_0_91" hidden="1">#REF!</definedName>
    <definedName name="PSWMergedSavingCell_0_92" hidden="1">#REF!</definedName>
    <definedName name="PSWMergedSavingCell_0_93" hidden="1">#REF!</definedName>
    <definedName name="PSWMergedSavingCell_0_94" hidden="1">#REF!</definedName>
    <definedName name="PSWMergedSavingCell_0_95" hidden="1">#REF!</definedName>
    <definedName name="PSWMergedSavingCell_0_96" hidden="1">#REF!</definedName>
    <definedName name="PSWMergedSavingCell_0_97" hidden="1">#REF!</definedName>
    <definedName name="PSWMergedSavingCell_0_98" hidden="1">#REF!</definedName>
    <definedName name="PSWMergedSavingCell_0_99" hidden="1">#REF!</definedName>
    <definedName name="PSWMergedSavingCells_0" hidden="1">#REF!</definedName>
    <definedName name="PSWOutput_0" hidden="1">#REF!</definedName>
    <definedName name="PSWSavingCell_0" hidden="1">#REF!</definedName>
    <definedName name="PSWSeries_0_0_Labels" hidden="1">#REF!</definedName>
    <definedName name="PSWSeries_0_0_Values" hidden="1">#REF!</definedName>
    <definedName name="PSWSeries_0_1_Labels" hidden="1">#REF!</definedName>
    <definedName name="PSWSeries_0_1_Values" hidden="1">#REF!</definedName>
    <definedName name="PSWSeries_1_0_Labels" hidden="1">#REF!</definedName>
    <definedName name="PSWSeries_1_0_Values" hidden="1">#REF!</definedName>
    <definedName name="PSWSeries_1_1_Labels" hidden="1">#REF!</definedName>
    <definedName name="PSWSeries_1_1_Values" hidden="1">#REF!</definedName>
    <definedName name="PSWSeries_1_2_Labels" hidden="1">#REF!</definedName>
    <definedName name="PSWSeries_1_2_Values" hidden="1">#REF!</definedName>
    <definedName name="PSWSeries_1_3_Labels" hidden="1">#REF!</definedName>
    <definedName name="PSWSeries_1_3_Values" hidden="1">#REF!</definedName>
    <definedName name="puma" localSheetId="10">#REF!</definedName>
    <definedName name="puma" hidden="1">#REF!</definedName>
    <definedName name="sxdysxcgasdc" hidden="1">#REF!</definedName>
    <definedName name="v" hidden="1">#REF!</definedName>
    <definedName name="VAS003_F_BendrujuadministraciniuVeiklosVIIKitosVeiklos" localSheetId="10">#REF!</definedName>
    <definedName name="VAS003_F_BendrujuadministraciniuVeiklosVIKitosReguliuojamos" localSheetId="10">#REF!</definedName>
    <definedName name="VAS003_F_BendrujuadministraciniuVeiklosVISOSVANDENTVARKOSSANAUDOS" localSheetId="10">#REF!</definedName>
    <definedName name="VAS003_F_NetiesioginiuVeiklosSanauduVIIKitosVeiklos" localSheetId="10">#REF!</definedName>
    <definedName name="VAS003_F_NetiesioginiuVeiklosSanauduVIKitosReguliuojamos" localSheetId="10">#REF!</definedName>
    <definedName name="VAS003_F_NetiesioginiuVeiklosSanauduVISOSVANDENTVARKOSSANAUDOS" localSheetId="10">#REF!</definedName>
    <definedName name="VAS003_F_PajamosIsReguliuojamojeVIIKitosVeiklos" localSheetId="10">#REF!</definedName>
    <definedName name="VAS003_F_PajamosIsReguliuojamojeVIKitosReguliuojamos" localSheetId="10">#REF!</definedName>
    <definedName name="VAS003_F_PajamosIsReguliuojamojeVISOSVANDENTVARKOSSANAUDOS" localSheetId="10">#REF!</definedName>
    <definedName name="VAS003_F_UkioSubjektoTiesioginesIApskaitosVeikla" localSheetId="10">#REF!</definedName>
    <definedName name="VAS003_F_UkioSubjektoTiesioginesIII1surinkimas" localSheetId="10">#REF!</definedName>
    <definedName name="VAS003_F_UkioSubjektoTiesioginesIII2valymas" localSheetId="10">#REF!</definedName>
    <definedName name="VAS003_F_UkioSubjektoTiesioginesIII3nuotekuDumblo" localSheetId="10">#REF!</definedName>
    <definedName name="VAS003_F_UkioSubjektoTiesioginesIII4PavirsiniuNuoteku" localSheetId="10">#REF!</definedName>
    <definedName name="VAS003_F_UkioSubjektoTiesioginesIII5NuotekuTransportavimas" localSheetId="10">#REF!</definedName>
    <definedName name="VAS003_F_UkioSubjektoTiesioginesVIIKitosVeiklos" localSheetId="10">#REF!</definedName>
    <definedName name="VAS003_F_UkioSubjektoTiesioginesVIKitosReguliuojamos" localSheetId="10">#REF!</definedName>
    <definedName name="VAS003_F_VersloVienetuIrPaslauguPajamosIApskaitosVeikla" localSheetId="10">#REF!</definedName>
    <definedName name="VAS003_F_VersloVienetuIrPaslauguPajamosII3pristatymas" localSheetId="10">#REF!</definedName>
    <definedName name="VAS003_F_VersloVienetuIrPaslauguPajamosIII4PavirsiniuNuoteku" localSheetId="10">#REF!</definedName>
    <definedName name="VAS003_F_VersloVienetuIrPaslauguPajamosIII5NuotekuTransportavimas" localSheetId="10">#REF!</definedName>
    <definedName name="VAS003_F_VersloVienetuIrPaslauguPajamosVIIKitosVeiklos" localSheetId="10">#REF!</definedName>
    <definedName name="VAS003_F_VersloVienetuIrPaslauguPajamosVIKitosReguliuojamos" localSheetId="10">#REF!</definedName>
    <definedName name="VAS003_F_VersloVienetuIrPaslauguSanaudosVIIKitosVeiklos" localSheetId="10">#REF!</definedName>
    <definedName name="VAS003_F_VersloVienetuIrPaslauguSanaudosVIKitosReguliuojamos" localSheetId="10">#REF!</definedName>
    <definedName name="VAS007_F_AtsiskaitomujuGeriamojoVandensIlgalaikioIsViso" localSheetId="10">#REF!</definedName>
    <definedName name="VAS007_F_GeriamojoVandensGavybaIlgalaikioIsViso" localSheetId="10">#REF!</definedName>
    <definedName name="VAS007_F_GeriamojoVandensPristatymasIlgalaikioIsViso" localSheetId="10">#REF!</definedName>
    <definedName name="VAS007_F_GeriamojoVandensRuosimasIlgalaikioIsViso" localSheetId="10">#REF!</definedName>
    <definedName name="VAS007_F_NereguliuojamamIlgalaikiamTurtuiIsViso" localSheetId="10">#REF!</definedName>
    <definedName name="VAS007_F_NuotekuDumbloTvarkymasIlgalaikioIsViso" localSheetId="10">#REF!</definedName>
    <definedName name="VAS007_F_NuotekuSurinkimasIlgalaikioIsViso" localSheetId="10">#REF!</definedName>
    <definedName name="VAS007_F_NuotekuTransportavimasMobiliosiomisIlgalaikioIsViso" localSheetId="10">#REF!</definedName>
    <definedName name="VAS007_F_NuotekuValymasIlgalaikioIsViso" localSheetId="10">#REF!</definedName>
    <definedName name="VAS007_F_PavirsiniuNuotekuTvarkymasIlgalaikioIsViso" localSheetId="10">#REF!</definedName>
    <definedName name="VAS007_F_ReguliuojamamIlgalaikiamTurtuiPriskirtaIlgalaikioIsViso" localSheetId="10">#REF!</definedName>
    <definedName name="VAS007_F_ReguliuojamamIlgalaikiamTurtuiPriskirtaIlgalaikioTukstLtKiti" localSheetId="10">#REF!</definedName>
    <definedName name="VAS007_F_ReguliuojamamIlgalaikiamTurtuiPriskirtaIlgalaikioTukstLtMasinos" localSheetId="10">#REF!</definedName>
    <definedName name="VAS007_F_ReguliuojamamIlgalaikiamTurtuiPriskirtaIlgalaikioTukstLtNematerialus" localSheetId="10">#REF!</definedName>
    <definedName name="VAS007_F_ReguliuojamamIlgalaikiamTurtuiPriskirtaIlgalaikioTukstLtPastatai" localSheetId="10">#REF!</definedName>
    <definedName name="VAS007_F_ReguliuojamamIlgalaikiamTurtuiPriskirtaIlgalaikioTukstLtStatiniai" localSheetId="10">#REF!</definedName>
    <definedName name="VAS007_F_ReguliuojamamIlgalaikiamTurtuiPriskirtaIlgalaikioTukstLtTransporto" localSheetId="10">#REF!</definedName>
    <definedName name="VAS007_F_ReguliuojamamIlgalaikiamTurtuiPriskirtaIlgalaikioTukstLtZeme" localSheetId="10">#REF!</definedName>
    <definedName name="VAS007_F_ReguliuojamamIlgalaikiamTurtuiPriskirtaIlgalaikioVandentiekioIrNuoteku" localSheetId="10">#REF!</definedName>
    <definedName name="VAS008_F_AtsiskaitomujuGeriamojoVandensPriskirtaIsViso" localSheetId="10">#REF!</definedName>
    <definedName name="VAS008_F_GeriamojoVandensGavybaPriskirtaIsViso" localSheetId="10">#REF!</definedName>
    <definedName name="VAS008_F_GeriamojoVandensPristatymasPriskirtaIsViso" localSheetId="10">#REF!</definedName>
    <definedName name="VAS008_F_GeriamojoVandensRuosimasPriskirtaIsViso" localSheetId="10">#REF!</definedName>
    <definedName name="VAS008_F_NereguliuojamamIlgalaikiamTurtuiPriskirtaIsViso" localSheetId="10">#REF!</definedName>
    <definedName name="VAS008_F_NuotekuDumbloTvarkymasPriskirtaIsViso" localSheetId="10">#REF!</definedName>
    <definedName name="VAS008_F_NuotekuSurinkimasPriskirtaIsViso" localSheetId="10">#REF!</definedName>
    <definedName name="VAS008_F_NuotekuTransportavimasMobiliosiomisPriskirtaIsViso" localSheetId="10">#REF!</definedName>
    <definedName name="VAS008_F_NuotekuValymasPriskirtaIsViso" localSheetId="10">#REF!</definedName>
    <definedName name="VAS008_F_PavirsiniuNuotekuTvarkymasPriskirtaIsViso" localSheetId="10">#REF!</definedName>
    <definedName name="VAS008_F_ReguliuojamamIlgalaikiamTurtuiPriskirtaIsViso" localSheetId="10">#REF!</definedName>
    <definedName name="VAS011_F_NetiesioginiuVeiklosSanauduIAtsiskaitomujuApskaitos" localSheetId="10">#REF!</definedName>
    <definedName name="VAS011_F_NetiesioginiuVeiklosSanauduII1gavyba" localSheetId="10">#REF!</definedName>
    <definedName name="VAS011_F_NetiesioginiuVeiklosSanauduII2ruosimas" localSheetId="10">#REF!</definedName>
    <definedName name="VAS011_F_NetiesioginiuVeiklosSanauduII3pristatymas" localSheetId="10">#REF!</definedName>
    <definedName name="VAS011_F_NetiesioginiuVeiklosSanauduIII1surinkimas" localSheetId="10">#REF!</definedName>
    <definedName name="VAS011_F_NetiesioginiuVeiklosSanauduIII2valymas" localSheetId="10">#REF!</definedName>
    <definedName name="VAS011_F_NetiesioginiuVeiklosSanauduIII3nuotekuDumblo" localSheetId="10">#REF!</definedName>
    <definedName name="VAS011_F_NetiesioginiuVeiklosSanauduIVPavirsiniuNuoteku" localSheetId="10">#REF!</definedName>
    <definedName name="VAS011_F_NetiesioginiuVeiklosSanauduVIIKitosVeiklos" localSheetId="10">#REF!</definedName>
    <definedName name="VAS011_F_NetiesioginiuVeiklosSanauduVIKitosReguliuojamos" localSheetId="10">#REF!</definedName>
    <definedName name="VAS011_F_NetiesioginiuVeiklosSanauduVISO" localSheetId="10">#REF!</definedName>
    <definedName name="VAS011_F_NetiesioginiuVeiklosSanauduVISOSVANDENTVARKOSSANAUDOS" localSheetId="10">#REF!</definedName>
    <definedName name="VAS011_F_NetiesioginiuVeiklosSanauduVNuotekuTransportavimas" localSheetId="10">#REF!</definedName>
    <definedName name="VAS012_F_BendrosiosadministracinesVeiklosIAtsiskaitomujuApskaitos" localSheetId="10">#REF!</definedName>
    <definedName name="VAS012_F_BendrosiosadministracinesVeiklosII1Gavyba" localSheetId="10">#REF!</definedName>
    <definedName name="VAS012_F_BendrosiosadministracinesVeiklosII2Ruosimas" localSheetId="10">#REF!</definedName>
    <definedName name="VAS012_F_BendrosiosadministracinesVeiklosII3Pristatymas" localSheetId="10">#REF!</definedName>
    <definedName name="VAS012_F_BendrosiosadministracinesVeiklosIII1surinkimas" localSheetId="10">#REF!</definedName>
    <definedName name="VAS012_F_BendrosiosadministracinesVeiklosIII2valymas" localSheetId="10">#REF!</definedName>
    <definedName name="VAS012_F_BendrosiosadministracinesVeiklosIII3nuotekuDumblo" localSheetId="10">#REF!</definedName>
    <definedName name="VAS012_F_BendrosiosadministracinesVeiklosIVPavirsiniuNuoteku" localSheetId="10">#REF!</definedName>
    <definedName name="VAS012_F_BendrosiosadministracinesVeiklosVIIKitosVeiklos" localSheetId="10">#REF!</definedName>
    <definedName name="VAS012_F_BendrosiosadministracinesVeiklosVIKitosReguliuojamos" localSheetId="10">#REF!</definedName>
    <definedName name="VAS012_F_BendrosiosadministracinesVeiklosVISO" localSheetId="10">#REF!</definedName>
    <definedName name="VAS012_F_BendrosiosadministracinesVeiklosVISOSVANDENTVARKOSSANAUDOS" localSheetId="10">#REF!</definedName>
    <definedName name="VAS012_F_BendrosiosadministracinesVeiklosVNuotekuTransportavimas" localSheetId="10">#REF!</definedName>
    <definedName name="VAS013_F_ILGALAIKIOTURTONUSIDEVEJIMO20M" localSheetId="10">#REF!</definedName>
    <definedName name="VAS013_F_TIESIOGINESVEIKLOSSANAUDOS20M" localSheetId="10">#REF!</definedName>
    <definedName name="ww" hidden="1">#REF!</definedName>
    <definedName name="x" localSheetId="10">#REF!</definedName>
    <definedName name="x" hidden="1">#REF!</definedName>
    <definedName name="XLSCOMPFILTER" localSheetId="10">#REF!</definedName>
    <definedName name="XLSCOMPFILTER" hidden="1">#REF!</definedName>
    <definedName name="z" hidden="1">#REF!</definedName>
    <definedName name="Z_8EF12FAB_9823_48BE_86FD_445B857A42D4_.wvu.Cols"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5" i="11" l="1"/>
  <c r="N54" i="11"/>
  <c r="N51" i="11"/>
  <c r="M49" i="11"/>
  <c r="H49" i="11"/>
  <c r="G49" i="11"/>
  <c r="F18" i="9"/>
  <c r="F13" i="9" s="1"/>
  <c r="E18" i="9"/>
  <c r="F14" i="9"/>
  <c r="E14" i="9"/>
  <c r="E13" i="9" s="1"/>
  <c r="E190" i="8"/>
  <c r="E185" i="8"/>
  <c r="E144" i="8"/>
  <c r="E130" i="8"/>
  <c r="E129" i="8"/>
  <c r="E53" i="10" s="1"/>
  <c r="E52" i="10" s="1"/>
  <c r="E83" i="8"/>
  <c r="E48" i="10"/>
  <c r="E69" i="8"/>
  <c r="E62" i="8"/>
  <c r="E39" i="10"/>
  <c r="E37" i="10"/>
  <c r="F107" i="7"/>
  <c r="G105" i="7" s="1"/>
  <c r="E90" i="7"/>
  <c r="E97" i="7"/>
  <c r="E83" i="7"/>
  <c r="E73" i="7"/>
  <c r="E62" i="7"/>
  <c r="E65" i="7" s="1"/>
  <c r="E58" i="7"/>
  <c r="E40" i="7"/>
  <c r="E51" i="10"/>
  <c r="E50" i="10"/>
  <c r="E34" i="7"/>
  <c r="E18" i="7"/>
  <c r="E17" i="7" s="1"/>
  <c r="E43" i="10"/>
  <c r="E56" i="7"/>
  <c r="E42" i="10"/>
  <c r="E46" i="10"/>
  <c r="E44" i="10" s="1"/>
  <c r="D139" i="6"/>
  <c r="D128" i="6"/>
  <c r="D121" i="6"/>
  <c r="D78" i="6"/>
  <c r="Q62" i="6"/>
  <c r="Q50" i="6"/>
  <c r="P50" i="6"/>
  <c r="N47" i="6"/>
  <c r="N40" i="6"/>
  <c r="D136" i="5"/>
  <c r="D128" i="5"/>
  <c r="L115" i="6"/>
  <c r="J115" i="6"/>
  <c r="C115" i="6"/>
  <c r="Q115" i="6"/>
  <c r="C114" i="6"/>
  <c r="Q113" i="6"/>
  <c r="Q91" i="6" s="1"/>
  <c r="L113" i="6"/>
  <c r="J113" i="6"/>
  <c r="C113" i="6"/>
  <c r="L112" i="6"/>
  <c r="F112" i="6"/>
  <c r="C112" i="6"/>
  <c r="M112" i="6"/>
  <c r="L111" i="6"/>
  <c r="H111" i="6"/>
  <c r="H88" i="6" s="1"/>
  <c r="C111" i="6"/>
  <c r="Q110" i="6"/>
  <c r="M110" i="6"/>
  <c r="K110" i="6"/>
  <c r="K86" i="6" s="1"/>
  <c r="H110" i="6"/>
  <c r="C110" i="6"/>
  <c r="C109" i="6"/>
  <c r="Q108" i="6"/>
  <c r="M108" i="6"/>
  <c r="L108" i="6"/>
  <c r="J108" i="6"/>
  <c r="H108" i="6"/>
  <c r="F108" i="6"/>
  <c r="C108" i="6"/>
  <c r="Q107" i="6"/>
  <c r="M107" i="6"/>
  <c r="K107" i="6"/>
  <c r="J107" i="6"/>
  <c r="C107" i="6"/>
  <c r="Q106" i="6"/>
  <c r="Q82" i="6" s="1"/>
  <c r="M106" i="6"/>
  <c r="L106" i="6"/>
  <c r="L82" i="6" s="1"/>
  <c r="K106" i="6"/>
  <c r="J106" i="6"/>
  <c r="H106" i="6"/>
  <c r="H82" i="6" s="1"/>
  <c r="C106" i="6"/>
  <c r="C105" i="6"/>
  <c r="Q104" i="6"/>
  <c r="J104" i="6"/>
  <c r="C104" i="6"/>
  <c r="M103" i="6"/>
  <c r="L103" i="6"/>
  <c r="H103" i="6"/>
  <c r="F103" i="6"/>
  <c r="C103" i="6"/>
  <c r="Q103" i="6"/>
  <c r="O102" i="6"/>
  <c r="M102" i="6"/>
  <c r="J102" i="6"/>
  <c r="C102" i="6"/>
  <c r="Q101" i="6"/>
  <c r="Q75" i="6" s="1"/>
  <c r="M101" i="6"/>
  <c r="L101" i="6"/>
  <c r="K101" i="6"/>
  <c r="H101" i="6"/>
  <c r="F101" i="6"/>
  <c r="C101" i="6"/>
  <c r="Q100" i="6"/>
  <c r="M100" i="6"/>
  <c r="K100" i="6"/>
  <c r="C100" i="6"/>
  <c r="F99" i="6"/>
  <c r="C99" i="6"/>
  <c r="K98" i="6"/>
  <c r="F98" i="6"/>
  <c r="C98" i="6"/>
  <c r="Q97" i="6"/>
  <c r="L97" i="6"/>
  <c r="K97" i="6"/>
  <c r="H97" i="6"/>
  <c r="F97" i="6"/>
  <c r="C97" i="6"/>
  <c r="Q96" i="6"/>
  <c r="M96" i="6"/>
  <c r="L96" i="6"/>
  <c r="J96" i="6"/>
  <c r="H96" i="6"/>
  <c r="C96" i="6"/>
  <c r="Q95" i="6"/>
  <c r="O95" i="6"/>
  <c r="M95" i="6"/>
  <c r="L95" i="6"/>
  <c r="K95" i="6"/>
  <c r="H95" i="6"/>
  <c r="C95" i="6"/>
  <c r="J91" i="5"/>
  <c r="D90" i="5"/>
  <c r="M89" i="5"/>
  <c r="H84" i="5"/>
  <c r="F84" i="5"/>
  <c r="K83" i="5"/>
  <c r="O79" i="5"/>
  <c r="Q77" i="5"/>
  <c r="M76" i="5"/>
  <c r="J76" i="5"/>
  <c r="Q74" i="5"/>
  <c r="F74" i="5"/>
  <c r="M69" i="5"/>
  <c r="O68" i="5"/>
  <c r="J59" i="5"/>
  <c r="N51" i="5"/>
  <c r="N46" i="5"/>
  <c r="D218" i="3"/>
  <c r="D205" i="3"/>
  <c r="D191" i="3"/>
  <c r="K141" i="3"/>
  <c r="Q135" i="3"/>
  <c r="N185" i="3"/>
  <c r="E185" i="3"/>
  <c r="N182" i="3"/>
  <c r="N179" i="3"/>
  <c r="N177" i="3"/>
  <c r="E177" i="3"/>
  <c r="N174" i="3"/>
  <c r="E174" i="3"/>
  <c r="N172" i="3"/>
  <c r="I172" i="3"/>
  <c r="E172" i="3"/>
  <c r="H119" i="3"/>
  <c r="H118" i="3" s="1"/>
  <c r="F115" i="3"/>
  <c r="E115" i="3" s="1"/>
  <c r="E165" i="3"/>
  <c r="I161" i="3"/>
  <c r="E161" i="3"/>
  <c r="N159" i="3"/>
  <c r="I159" i="3"/>
  <c r="E159" i="3"/>
  <c r="D159" i="3"/>
  <c r="N158" i="3"/>
  <c r="M106" i="3"/>
  <c r="H106" i="3"/>
  <c r="N157" i="3"/>
  <c r="J105" i="3"/>
  <c r="M104" i="3"/>
  <c r="Q100" i="3"/>
  <c r="Q99" i="3" s="1"/>
  <c r="K100" i="3"/>
  <c r="K99" i="3" s="1"/>
  <c r="K97" i="3"/>
  <c r="Q95" i="3"/>
  <c r="P95" i="3"/>
  <c r="F142" i="3"/>
  <c r="J141" i="3"/>
  <c r="G141" i="3"/>
  <c r="F141" i="3"/>
  <c r="Q141" i="3"/>
  <c r="F140" i="3"/>
  <c r="Q139" i="3"/>
  <c r="L139" i="3"/>
  <c r="J138" i="3"/>
  <c r="L136" i="3"/>
  <c r="H136" i="3"/>
  <c r="F136" i="3"/>
  <c r="Q133" i="3"/>
  <c r="P133" i="3"/>
  <c r="N133" i="3" s="1"/>
  <c r="O133" i="3"/>
  <c r="L133" i="3"/>
  <c r="J133" i="3"/>
  <c r="G133" i="3"/>
  <c r="F133" i="3"/>
  <c r="E133" i="3"/>
  <c r="H133" i="3"/>
  <c r="G131" i="3"/>
  <c r="O130" i="3"/>
  <c r="K130" i="3"/>
  <c r="G130" i="3"/>
  <c r="L129" i="3"/>
  <c r="J129" i="3"/>
  <c r="H129" i="3"/>
  <c r="F129" i="3"/>
  <c r="P128" i="3"/>
  <c r="M126" i="3"/>
  <c r="G126" i="3"/>
  <c r="J124" i="3"/>
  <c r="Q122" i="3"/>
  <c r="P122" i="3"/>
  <c r="M122" i="3"/>
  <c r="K122" i="3"/>
  <c r="H122" i="3"/>
  <c r="F122" i="3"/>
  <c r="Q120" i="3"/>
  <c r="M120" i="3"/>
  <c r="L120" i="3"/>
  <c r="K120" i="3"/>
  <c r="J120" i="3"/>
  <c r="I120" i="3" s="1"/>
  <c r="H120" i="3"/>
  <c r="G120" i="3"/>
  <c r="O120" i="3"/>
  <c r="P119" i="3"/>
  <c r="D118" i="3"/>
  <c r="M117" i="3"/>
  <c r="J117" i="3"/>
  <c r="D114" i="3"/>
  <c r="Q116" i="3"/>
  <c r="J116" i="3"/>
  <c r="O115" i="3"/>
  <c r="H115" i="3"/>
  <c r="G115" i="3"/>
  <c r="L113" i="3"/>
  <c r="H113" i="3"/>
  <c r="P112" i="3"/>
  <c r="Q111" i="3"/>
  <c r="L111" i="3"/>
  <c r="L110" i="3"/>
  <c r="Q109" i="3"/>
  <c r="M109" i="3"/>
  <c r="L109" i="3"/>
  <c r="K109" i="3"/>
  <c r="J109" i="3"/>
  <c r="H109" i="3"/>
  <c r="G109" i="3"/>
  <c r="F109" i="3"/>
  <c r="P109" i="3"/>
  <c r="D108" i="3"/>
  <c r="Q107" i="3"/>
  <c r="P107" i="3"/>
  <c r="M107" i="3"/>
  <c r="L107" i="3"/>
  <c r="K107" i="3"/>
  <c r="H107" i="3"/>
  <c r="G107" i="3"/>
  <c r="F107" i="3"/>
  <c r="O106" i="3"/>
  <c r="J106" i="3"/>
  <c r="F106" i="3"/>
  <c r="P105" i="3"/>
  <c r="O105" i="3"/>
  <c r="N105" i="3" s="1"/>
  <c r="M105" i="3"/>
  <c r="L105" i="3"/>
  <c r="K105" i="3"/>
  <c r="F105" i="3"/>
  <c r="Q105" i="3"/>
  <c r="O104" i="3"/>
  <c r="L103" i="3"/>
  <c r="K103" i="3"/>
  <c r="J103" i="3"/>
  <c r="I103" i="3" s="1"/>
  <c r="H103" i="3"/>
  <c r="K102" i="3"/>
  <c r="H102" i="3"/>
  <c r="G102" i="3"/>
  <c r="F102" i="3"/>
  <c r="D101" i="3"/>
  <c r="P100" i="3"/>
  <c r="F100" i="3"/>
  <c r="P99" i="3"/>
  <c r="F99" i="3"/>
  <c r="D99" i="3"/>
  <c r="Q97" i="3"/>
  <c r="L97" i="3"/>
  <c r="D96" i="3"/>
  <c r="J95" i="3"/>
  <c r="G95" i="3"/>
  <c r="P94" i="3"/>
  <c r="P93" i="3" s="1"/>
  <c r="D93" i="3"/>
  <c r="N91" i="3"/>
  <c r="I91" i="3"/>
  <c r="E91" i="3"/>
  <c r="D91" i="3" s="1"/>
  <c r="N90" i="3"/>
  <c r="I90" i="3"/>
  <c r="E90" i="3"/>
  <c r="D90" i="3" s="1"/>
  <c r="I89" i="3"/>
  <c r="E89" i="3"/>
  <c r="N88" i="3"/>
  <c r="I88" i="3"/>
  <c r="D88" i="3" s="1"/>
  <c r="E88" i="3"/>
  <c r="N87" i="3"/>
  <c r="I87" i="3"/>
  <c r="N86" i="3"/>
  <c r="L84" i="3"/>
  <c r="I86" i="3"/>
  <c r="D86" i="3" s="1"/>
  <c r="E86" i="3"/>
  <c r="N85" i="3"/>
  <c r="J84" i="3"/>
  <c r="G84" i="3"/>
  <c r="F84" i="3"/>
  <c r="Q84" i="3"/>
  <c r="P84" i="3"/>
  <c r="H84" i="3"/>
  <c r="I83" i="3"/>
  <c r="E83" i="3"/>
  <c r="N82" i="3"/>
  <c r="I82" i="3"/>
  <c r="E82" i="3"/>
  <c r="N81" i="3"/>
  <c r="E81" i="3"/>
  <c r="N80" i="3"/>
  <c r="I80" i="3"/>
  <c r="E80" i="3"/>
  <c r="D80" i="3" s="1"/>
  <c r="I79" i="3"/>
  <c r="N78" i="3"/>
  <c r="E78" i="3"/>
  <c r="N77" i="3"/>
  <c r="E77" i="3"/>
  <c r="I76" i="3"/>
  <c r="E76" i="3"/>
  <c r="N75" i="3"/>
  <c r="I75" i="3"/>
  <c r="E75" i="3"/>
  <c r="I74" i="3"/>
  <c r="E74" i="3"/>
  <c r="E73" i="3"/>
  <c r="N72" i="3"/>
  <c r="I72" i="3"/>
  <c r="E72" i="3"/>
  <c r="D72" i="3" s="1"/>
  <c r="N71" i="3"/>
  <c r="I71" i="3"/>
  <c r="G68" i="3"/>
  <c r="P68" i="3"/>
  <c r="L68" i="3"/>
  <c r="K68" i="3"/>
  <c r="N69" i="3"/>
  <c r="J68" i="3"/>
  <c r="I69" i="3"/>
  <c r="H68" i="3"/>
  <c r="E69" i="3"/>
  <c r="Q65" i="3"/>
  <c r="P65" i="3"/>
  <c r="I67" i="3"/>
  <c r="G65" i="3"/>
  <c r="F65" i="3"/>
  <c r="E65" i="3" s="1"/>
  <c r="N66" i="3"/>
  <c r="M65" i="3"/>
  <c r="I66" i="3"/>
  <c r="H65" i="3"/>
  <c r="E66" i="3"/>
  <c r="L65" i="3"/>
  <c r="K65" i="3"/>
  <c r="J65" i="3"/>
  <c r="N64" i="3"/>
  <c r="I64" i="3"/>
  <c r="E64" i="3"/>
  <c r="I63" i="3"/>
  <c r="E63" i="3"/>
  <c r="D63" i="3" s="1"/>
  <c r="E62" i="3"/>
  <c r="N61" i="3"/>
  <c r="I61" i="3"/>
  <c r="E61" i="3"/>
  <c r="N60" i="3"/>
  <c r="M58" i="3"/>
  <c r="L58" i="3"/>
  <c r="K58" i="3"/>
  <c r="H58" i="3"/>
  <c r="E60" i="3"/>
  <c r="Q58" i="3"/>
  <c r="N59" i="3"/>
  <c r="I59" i="3"/>
  <c r="E59" i="3"/>
  <c r="D59" i="3" s="1"/>
  <c r="P58" i="3"/>
  <c r="G58" i="3"/>
  <c r="F58" i="3"/>
  <c r="N57" i="3"/>
  <c r="J52" i="3"/>
  <c r="E57" i="3"/>
  <c r="N56" i="3"/>
  <c r="I56" i="3"/>
  <c r="H52" i="3"/>
  <c r="E56" i="3"/>
  <c r="I55" i="3"/>
  <c r="E55" i="3"/>
  <c r="Q52" i="3"/>
  <c r="P52" i="3"/>
  <c r="D54" i="3"/>
  <c r="I54" i="3"/>
  <c r="E54" i="3"/>
  <c r="N53" i="3"/>
  <c r="E33" i="9"/>
  <c r="E32" i="9" s="1"/>
  <c r="L52" i="3"/>
  <c r="F52" i="3"/>
  <c r="N51" i="3"/>
  <c r="I51" i="3"/>
  <c r="E51" i="3"/>
  <c r="I50" i="3"/>
  <c r="D50" i="3" s="1"/>
  <c r="E50" i="3"/>
  <c r="D49" i="3"/>
  <c r="D18" i="3" s="1"/>
  <c r="I49" i="3"/>
  <c r="E49" i="3"/>
  <c r="D48" i="3"/>
  <c r="I48" i="3"/>
  <c r="E48" i="3"/>
  <c r="N47" i="3"/>
  <c r="E47" i="3"/>
  <c r="J45" i="3"/>
  <c r="I46" i="3"/>
  <c r="H45" i="3"/>
  <c r="M45" i="3"/>
  <c r="L45" i="3"/>
  <c r="Q43" i="3"/>
  <c r="P43" i="3"/>
  <c r="M43" i="3"/>
  <c r="L43" i="3"/>
  <c r="I44" i="3"/>
  <c r="H43" i="3"/>
  <c r="G43" i="3"/>
  <c r="F43" i="3"/>
  <c r="E43" i="3" s="1"/>
  <c r="K43" i="3"/>
  <c r="J43" i="3"/>
  <c r="I43" i="3" s="1"/>
  <c r="P40" i="3"/>
  <c r="N42" i="3"/>
  <c r="M40" i="3"/>
  <c r="I42" i="3"/>
  <c r="E42" i="3"/>
  <c r="N41" i="3"/>
  <c r="K40" i="3"/>
  <c r="J40" i="3"/>
  <c r="I40" i="3" s="1"/>
  <c r="G40" i="3"/>
  <c r="E41" i="3"/>
  <c r="Q40" i="3"/>
  <c r="O40" i="3"/>
  <c r="N40" i="3" s="1"/>
  <c r="L40" i="3"/>
  <c r="H40" i="3"/>
  <c r="Q37" i="3"/>
  <c r="Q15" i="3" s="1"/>
  <c r="P37" i="3"/>
  <c r="P15" i="3" s="1"/>
  <c r="N39" i="3"/>
  <c r="I39" i="3"/>
  <c r="D39" i="3" s="1"/>
  <c r="E39" i="3"/>
  <c r="N38" i="3"/>
  <c r="M37" i="3"/>
  <c r="L37" i="3"/>
  <c r="I38" i="3"/>
  <c r="G37" i="3"/>
  <c r="E38" i="3"/>
  <c r="D38" i="3" s="1"/>
  <c r="O37" i="3"/>
  <c r="K37" i="3"/>
  <c r="J37" i="3"/>
  <c r="H37" i="3"/>
  <c r="H15" i="3" s="1"/>
  <c r="F37" i="3"/>
  <c r="P34" i="3"/>
  <c r="E36" i="3"/>
  <c r="N35" i="3"/>
  <c r="M34" i="3"/>
  <c r="K34" i="3"/>
  <c r="J34" i="3"/>
  <c r="H34" i="3"/>
  <c r="G34" i="3"/>
  <c r="F34" i="3"/>
  <c r="N33" i="3"/>
  <c r="I33" i="3"/>
  <c r="D33" i="3" s="1"/>
  <c r="E33" i="3"/>
  <c r="N32" i="3"/>
  <c r="K31" i="3"/>
  <c r="K12" i="3" s="1"/>
  <c r="J31" i="3"/>
  <c r="I31" i="3" s="1"/>
  <c r="E32" i="3"/>
  <c r="Q31" i="3"/>
  <c r="Q12" i="3" s="1"/>
  <c r="O31" i="3"/>
  <c r="L31" i="3"/>
  <c r="H31" i="3"/>
  <c r="G31" i="3"/>
  <c r="F31" i="3"/>
  <c r="E31" i="3"/>
  <c r="E12" i="3" s="1"/>
  <c r="N30" i="3"/>
  <c r="I30" i="3"/>
  <c r="E30" i="3"/>
  <c r="O15" i="3"/>
  <c r="M15" i="3"/>
  <c r="K15" i="3"/>
  <c r="J15" i="3"/>
  <c r="F15" i="3"/>
  <c r="O12" i="3"/>
  <c r="L12" i="3"/>
  <c r="J12" i="3"/>
  <c r="H12" i="3"/>
  <c r="G12" i="3"/>
  <c r="F12" i="3"/>
  <c r="O11" i="3"/>
  <c r="M11" i="3"/>
  <c r="L11" i="3"/>
  <c r="K11" i="3"/>
  <c r="J11" i="3"/>
  <c r="I11" i="3"/>
  <c r="H11" i="3"/>
  <c r="G11" i="3"/>
  <c r="D56" i="2"/>
  <c r="D42" i="2"/>
  <c r="D40" i="2" s="1"/>
  <c r="D31" i="2"/>
  <c r="D26" i="2"/>
  <c r="D20" i="2"/>
  <c r="D16" i="2"/>
  <c r="D12" i="2"/>
  <c r="E58" i="3" l="1"/>
  <c r="D74" i="3"/>
  <c r="D76" i="3"/>
  <c r="G15" i="3"/>
  <c r="E37" i="3"/>
  <c r="I68" i="3"/>
  <c r="D83" i="3"/>
  <c r="I37" i="3"/>
  <c r="I15" i="3" s="1"/>
  <c r="L15" i="3"/>
  <c r="D66" i="3"/>
  <c r="D82" i="3"/>
  <c r="E84" i="3"/>
  <c r="I12" i="3"/>
  <c r="D15" i="2"/>
  <c r="D11" i="2" s="1"/>
  <c r="H29" i="3"/>
  <c r="D30" i="3"/>
  <c r="D11" i="3" s="1"/>
  <c r="E11" i="3"/>
  <c r="D51" i="3"/>
  <c r="N37" i="3"/>
  <c r="D64" i="3"/>
  <c r="D73" i="3"/>
  <c r="N73" i="3"/>
  <c r="K84" i="3"/>
  <c r="I35" i="3"/>
  <c r="N36" i="3"/>
  <c r="E44" i="3"/>
  <c r="O45" i="3"/>
  <c r="I70" i="3"/>
  <c r="Q11" i="3"/>
  <c r="M31" i="3"/>
  <c r="O34" i="3"/>
  <c r="I41" i="3"/>
  <c r="D41" i="3" s="1"/>
  <c r="K45" i="3"/>
  <c r="I45" i="3" s="1"/>
  <c r="P45" i="3"/>
  <c r="I62" i="3"/>
  <c r="D62" i="3" s="1"/>
  <c r="I65" i="3"/>
  <c r="N67" i="3"/>
  <c r="N76" i="3"/>
  <c r="D89" i="3"/>
  <c r="N89" i="3"/>
  <c r="Q132" i="3"/>
  <c r="P132" i="3"/>
  <c r="M132" i="3"/>
  <c r="I189" i="3"/>
  <c r="F143" i="3"/>
  <c r="K143" i="3"/>
  <c r="J143" i="3"/>
  <c r="G143" i="3"/>
  <c r="F134" i="3"/>
  <c r="F97" i="3"/>
  <c r="D55" i="3"/>
  <c r="N55" i="3"/>
  <c r="H127" i="3"/>
  <c r="G127" i="3"/>
  <c r="F127" i="3"/>
  <c r="K127" i="3"/>
  <c r="H134" i="3"/>
  <c r="Q45" i="3"/>
  <c r="I53" i="3"/>
  <c r="N62" i="3"/>
  <c r="N70" i="3"/>
  <c r="D75" i="3"/>
  <c r="N79" i="3"/>
  <c r="E85" i="3"/>
  <c r="E109" i="3"/>
  <c r="M111" i="3"/>
  <c r="J111" i="3"/>
  <c r="L143" i="3"/>
  <c r="E154" i="3"/>
  <c r="E102" i="3" s="1"/>
  <c r="G112" i="3"/>
  <c r="Q112" i="3"/>
  <c r="M112" i="3"/>
  <c r="K112" i="3"/>
  <c r="N167" i="3"/>
  <c r="P115" i="3"/>
  <c r="D35" i="2"/>
  <c r="D34" i="2" s="1"/>
  <c r="E46" i="3"/>
  <c r="D46" i="3" s="1"/>
  <c r="D17" i="3" s="1"/>
  <c r="I47" i="3"/>
  <c r="N49" i="3"/>
  <c r="O65" i="3"/>
  <c r="I73" i="3"/>
  <c r="I78" i="3"/>
  <c r="D78" i="3" s="1"/>
  <c r="J127" i="3"/>
  <c r="O109" i="3"/>
  <c r="N161" i="3"/>
  <c r="E188" i="3"/>
  <c r="M134" i="3"/>
  <c r="N15" i="3"/>
  <c r="I32" i="3"/>
  <c r="Q34" i="3"/>
  <c r="D56" i="3"/>
  <c r="I60" i="3"/>
  <c r="D60" i="3" s="1"/>
  <c r="F68" i="3"/>
  <c r="E68" i="3" s="1"/>
  <c r="M68" i="3"/>
  <c r="Q68" i="3"/>
  <c r="N74" i="3"/>
  <c r="Q143" i="3"/>
  <c r="I150" i="3"/>
  <c r="Q98" i="3"/>
  <c r="Q96" i="3" s="1"/>
  <c r="H98" i="3"/>
  <c r="F98" i="3"/>
  <c r="E98" i="3" s="1"/>
  <c r="G29" i="3"/>
  <c r="P14" i="3"/>
  <c r="P29" i="3"/>
  <c r="P11" i="3"/>
  <c r="N11" i="3" s="1"/>
  <c r="L34" i="3"/>
  <c r="N48" i="3"/>
  <c r="G52" i="3"/>
  <c r="E52" i="3" s="1"/>
  <c r="N54" i="3"/>
  <c r="E67" i="3"/>
  <c r="D67" i="3" s="1"/>
  <c r="E71" i="3"/>
  <c r="D71" i="3" s="1"/>
  <c r="N83" i="3"/>
  <c r="O111" i="3"/>
  <c r="L117" i="3"/>
  <c r="K117" i="3"/>
  <c r="I117" i="3" s="1"/>
  <c r="F117" i="3"/>
  <c r="O127" i="3"/>
  <c r="G138" i="3"/>
  <c r="D137" i="3"/>
  <c r="Q138" i="3"/>
  <c r="L138" i="3"/>
  <c r="F138" i="3"/>
  <c r="M94" i="3"/>
  <c r="M93" i="3" s="1"/>
  <c r="G94" i="3"/>
  <c r="I146" i="3"/>
  <c r="K94" i="3"/>
  <c r="H94" i="3"/>
  <c r="Q94" i="3"/>
  <c r="Q28" i="3" s="1"/>
  <c r="N44" i="3"/>
  <c r="I57" i="3"/>
  <c r="D57" i="3" s="1"/>
  <c r="D61" i="3"/>
  <c r="O68" i="3"/>
  <c r="I77" i="3"/>
  <c r="D77" i="3" s="1"/>
  <c r="I81" i="3"/>
  <c r="D81" i="3" s="1"/>
  <c r="I85" i="3"/>
  <c r="P127" i="3"/>
  <c r="J137" i="3"/>
  <c r="I157" i="3"/>
  <c r="I168" i="3"/>
  <c r="P125" i="3"/>
  <c r="G125" i="3"/>
  <c r="K125" i="3"/>
  <c r="H125" i="3"/>
  <c r="F125" i="3"/>
  <c r="E125" i="3" s="1"/>
  <c r="O125" i="3"/>
  <c r="N125" i="3" s="1"/>
  <c r="Q127" i="3"/>
  <c r="K138" i="3"/>
  <c r="K137" i="3" s="1"/>
  <c r="N146" i="3"/>
  <c r="I105" i="3"/>
  <c r="F11" i="3"/>
  <c r="E156" i="3"/>
  <c r="P31" i="3"/>
  <c r="D31" i="3" s="1"/>
  <c r="D12" i="3" s="1"/>
  <c r="I36" i="3"/>
  <c r="D36" i="3" s="1"/>
  <c r="F45" i="3"/>
  <c r="K52" i="3"/>
  <c r="K29" i="3" s="1"/>
  <c r="O58" i="3"/>
  <c r="O94" i="3"/>
  <c r="J94" i="3"/>
  <c r="J98" i="3"/>
  <c r="P98" i="3"/>
  <c r="M98" i="3"/>
  <c r="L98" i="3"/>
  <c r="L96" i="3" s="1"/>
  <c r="G98" i="3"/>
  <c r="L125" i="3"/>
  <c r="P136" i="3"/>
  <c r="G136" i="3"/>
  <c r="E136" i="3" s="1"/>
  <c r="Q136" i="3"/>
  <c r="J136" i="3"/>
  <c r="K139" i="3"/>
  <c r="J139" i="3"/>
  <c r="I139" i="3" s="1"/>
  <c r="F139" i="3"/>
  <c r="H95" i="3"/>
  <c r="M95" i="3"/>
  <c r="L95" i="3"/>
  <c r="K95" i="3"/>
  <c r="I95" i="3" s="1"/>
  <c r="N165" i="3"/>
  <c r="D42" i="3"/>
  <c r="J125" i="3"/>
  <c r="Q131" i="3"/>
  <c r="M131" i="3"/>
  <c r="G45" i="3"/>
  <c r="E70" i="3"/>
  <c r="D70" i="3" s="1"/>
  <c r="E79" i="3"/>
  <c r="D79" i="3" s="1"/>
  <c r="M84" i="3"/>
  <c r="M125" i="3"/>
  <c r="G139" i="3"/>
  <c r="D161" i="3"/>
  <c r="D47" i="3"/>
  <c r="D19" i="3" s="1"/>
  <c r="F40" i="3"/>
  <c r="E40" i="3" s="1"/>
  <c r="D40" i="3" s="1"/>
  <c r="O43" i="3"/>
  <c r="M52" i="3"/>
  <c r="D69" i="3"/>
  <c r="G110" i="3"/>
  <c r="F110" i="3"/>
  <c r="Q125" i="3"/>
  <c r="I155" i="3"/>
  <c r="I84" i="3"/>
  <c r="E35" i="9"/>
  <c r="E34" i="9" s="1"/>
  <c r="H14" i="3"/>
  <c r="D44" i="3"/>
  <c r="N46" i="3"/>
  <c r="O52" i="3"/>
  <c r="H110" i="3"/>
  <c r="Q123" i="3"/>
  <c r="G123" i="3"/>
  <c r="L106" i="3"/>
  <c r="K106" i="3"/>
  <c r="I106" i="3" s="1"/>
  <c r="G106" i="3"/>
  <c r="O112" i="3"/>
  <c r="N112" i="3" s="1"/>
  <c r="L112" i="3"/>
  <c r="L108" i="3" s="1"/>
  <c r="J112" i="3"/>
  <c r="H112" i="3"/>
  <c r="F119" i="3"/>
  <c r="M97" i="3"/>
  <c r="M96" i="3" s="1"/>
  <c r="I158" i="3"/>
  <c r="Q119" i="3"/>
  <c r="Q118" i="3" s="1"/>
  <c r="M119" i="3"/>
  <c r="M118" i="3" s="1"/>
  <c r="L119" i="3"/>
  <c r="L118" i="3" s="1"/>
  <c r="I109" i="3"/>
  <c r="F128" i="3"/>
  <c r="G140" i="3"/>
  <c r="K140" i="3"/>
  <c r="Q110" i="3"/>
  <c r="Q108" i="3" s="1"/>
  <c r="P110" i="3"/>
  <c r="M110" i="3"/>
  <c r="M108" i="3" s="1"/>
  <c r="K110" i="3"/>
  <c r="K119" i="3"/>
  <c r="K118" i="3" s="1"/>
  <c r="N176" i="3"/>
  <c r="H124" i="3"/>
  <c r="M124" i="3"/>
  <c r="L124" i="3"/>
  <c r="Q124" i="3"/>
  <c r="L134" i="3"/>
  <c r="P134" i="3"/>
  <c r="G134" i="3"/>
  <c r="K134" i="3"/>
  <c r="I186" i="3"/>
  <c r="G116" i="3"/>
  <c r="H116" i="3"/>
  <c r="M123" i="3"/>
  <c r="L123" i="3"/>
  <c r="J123" i="3"/>
  <c r="H123" i="3"/>
  <c r="Q130" i="3"/>
  <c r="P130" i="3"/>
  <c r="N130" i="3" s="1"/>
  <c r="F130" i="3"/>
  <c r="K142" i="3"/>
  <c r="Q142" i="3"/>
  <c r="G142" i="3"/>
  <c r="Q104" i="3"/>
  <c r="P104" i="3"/>
  <c r="N104" i="3" s="1"/>
  <c r="E162" i="3"/>
  <c r="E167" i="3"/>
  <c r="I176" i="3"/>
  <c r="P126" i="3"/>
  <c r="D172" i="3"/>
  <c r="D193" i="3"/>
  <c r="M102" i="3"/>
  <c r="G104" i="3"/>
  <c r="F104" i="3"/>
  <c r="P106" i="3"/>
  <c r="N106" i="3" s="1"/>
  <c r="Q113" i="3"/>
  <c r="P113" i="3"/>
  <c r="O113" i="3"/>
  <c r="M113" i="3"/>
  <c r="K116" i="3"/>
  <c r="I116" i="3" s="1"/>
  <c r="G132" i="3"/>
  <c r="F132" i="3"/>
  <c r="L132" i="3"/>
  <c r="J140" i="3"/>
  <c r="I140" i="3" s="1"/>
  <c r="H126" i="3"/>
  <c r="G128" i="3"/>
  <c r="L128" i="3"/>
  <c r="K128" i="3"/>
  <c r="H128" i="3"/>
  <c r="Q128" i="3"/>
  <c r="Q134" i="3"/>
  <c r="O102" i="3"/>
  <c r="E104" i="3"/>
  <c r="Q106" i="3"/>
  <c r="F113" i="3"/>
  <c r="E113" i="3" s="1"/>
  <c r="L116" i="3"/>
  <c r="K123" i="3"/>
  <c r="M128" i="3"/>
  <c r="H132" i="3"/>
  <c r="L140" i="3"/>
  <c r="J142" i="3"/>
  <c r="G97" i="3"/>
  <c r="P97" i="3"/>
  <c r="P96" i="3" s="1"/>
  <c r="K104" i="3"/>
  <c r="K101" i="3" s="1"/>
  <c r="L135" i="3"/>
  <c r="K135" i="3"/>
  <c r="H135" i="3"/>
  <c r="G135" i="3"/>
  <c r="E53" i="3"/>
  <c r="O84" i="3"/>
  <c r="E87" i="3"/>
  <c r="D87" i="3" s="1"/>
  <c r="H104" i="3"/>
  <c r="H101" i="3" s="1"/>
  <c r="E107" i="3"/>
  <c r="O107" i="3"/>
  <c r="N107" i="3" s="1"/>
  <c r="J107" i="3"/>
  <c r="I107" i="3" s="1"/>
  <c r="G113" i="3"/>
  <c r="F120" i="3"/>
  <c r="E120" i="3" s="1"/>
  <c r="L142" i="3"/>
  <c r="O100" i="3"/>
  <c r="M100" i="3"/>
  <c r="M99" i="3" s="1"/>
  <c r="L100" i="3"/>
  <c r="L99" i="3" s="1"/>
  <c r="I152" i="3"/>
  <c r="H100" i="3"/>
  <c r="H99" i="3" s="1"/>
  <c r="L104" i="3"/>
  <c r="I169" i="3"/>
  <c r="L126" i="3"/>
  <c r="E35" i="3"/>
  <c r="N50" i="3"/>
  <c r="G100" i="3"/>
  <c r="G99" i="3" s="1"/>
  <c r="E99" i="3" s="1"/>
  <c r="J104" i="3"/>
  <c r="P116" i="3"/>
  <c r="J122" i="3"/>
  <c r="G122" i="3"/>
  <c r="E122" i="3" s="1"/>
  <c r="D121" i="3"/>
  <c r="D92" i="3" s="1"/>
  <c r="O122" i="3"/>
  <c r="P123" i="3"/>
  <c r="M130" i="3"/>
  <c r="K132" i="3"/>
  <c r="Q140" i="3"/>
  <c r="H97" i="3"/>
  <c r="H96" i="3" s="1"/>
  <c r="P103" i="3"/>
  <c r="Q103" i="3"/>
  <c r="M103" i="3"/>
  <c r="G103" i="3"/>
  <c r="E158" i="3"/>
  <c r="Q126" i="3"/>
  <c r="I187" i="3"/>
  <c r="H111" i="3"/>
  <c r="P131" i="3"/>
  <c r="D211" i="3"/>
  <c r="D235" i="3"/>
  <c r="N55" i="5"/>
  <c r="Q75" i="5"/>
  <c r="F75" i="5"/>
  <c r="M75" i="5"/>
  <c r="L75" i="5"/>
  <c r="J75" i="5"/>
  <c r="K75" i="5"/>
  <c r="H75" i="5"/>
  <c r="O75" i="5"/>
  <c r="G124" i="3"/>
  <c r="M135" i="3"/>
  <c r="M115" i="3"/>
  <c r="L115" i="3"/>
  <c r="L114" i="3" s="1"/>
  <c r="K115" i="3"/>
  <c r="K114" i="3" s="1"/>
  <c r="Q129" i="3"/>
  <c r="P129" i="3"/>
  <c r="D198" i="3"/>
  <c r="J58" i="3"/>
  <c r="I58" i="3" s="1"/>
  <c r="P120" i="3"/>
  <c r="K124" i="3"/>
  <c r="I124" i="3" s="1"/>
  <c r="J135" i="3"/>
  <c r="I135" i="3" s="1"/>
  <c r="L141" i="3"/>
  <c r="I141" i="3" s="1"/>
  <c r="O117" i="3"/>
  <c r="H117" i="3"/>
  <c r="Q117" i="3"/>
  <c r="P117" i="3"/>
  <c r="I177" i="3"/>
  <c r="D177" i="3" s="1"/>
  <c r="I181" i="3"/>
  <c r="D215" i="3"/>
  <c r="K131" i="3"/>
  <c r="O131" i="3"/>
  <c r="N131" i="3" s="1"/>
  <c r="D196" i="3"/>
  <c r="L102" i="3"/>
  <c r="M129" i="3"/>
  <c r="E183" i="3"/>
  <c r="Q73" i="5"/>
  <c r="H105" i="3"/>
  <c r="O124" i="3"/>
  <c r="N124" i="3" s="1"/>
  <c r="K126" i="3"/>
  <c r="O135" i="3"/>
  <c r="P102" i="3"/>
  <c r="G105" i="3"/>
  <c r="Q115" i="3"/>
  <c r="G117" i="3"/>
  <c r="M127" i="3"/>
  <c r="I179" i="3"/>
  <c r="H131" i="3"/>
  <c r="L39" i="5"/>
  <c r="P124" i="3"/>
  <c r="P135" i="3"/>
  <c r="Q102" i="3"/>
  <c r="Q101" i="3" s="1"/>
  <c r="M116" i="3"/>
  <c r="E179" i="3"/>
  <c r="D179" i="3" s="1"/>
  <c r="I182" i="3"/>
  <c r="E182" i="3"/>
  <c r="D182" i="3" s="1"/>
  <c r="L130" i="3"/>
  <c r="J131" i="3"/>
  <c r="I131" i="3" s="1"/>
  <c r="O138" i="3"/>
  <c r="E189" i="3"/>
  <c r="P139" i="3"/>
  <c r="I163" i="3"/>
  <c r="P111" i="3"/>
  <c r="G111" i="3"/>
  <c r="L131" i="3"/>
  <c r="E45" i="5"/>
  <c r="K86" i="5"/>
  <c r="J86" i="5"/>
  <c r="M86" i="5"/>
  <c r="H86" i="5"/>
  <c r="Q86" i="5"/>
  <c r="O86" i="5"/>
  <c r="M136" i="3"/>
  <c r="K113" i="3"/>
  <c r="I40" i="5"/>
  <c r="I48" i="5"/>
  <c r="L100" i="6"/>
  <c r="L74" i="5"/>
  <c r="J50" i="5"/>
  <c r="F73" i="5"/>
  <c r="O73" i="5"/>
  <c r="M73" i="5"/>
  <c r="P73" i="5"/>
  <c r="O50" i="5"/>
  <c r="N63" i="5"/>
  <c r="M92" i="5"/>
  <c r="L122" i="3"/>
  <c r="M133" i="3"/>
  <c r="H39" i="5"/>
  <c r="K39" i="5"/>
  <c r="I51" i="5"/>
  <c r="Q93" i="5"/>
  <c r="O93" i="5"/>
  <c r="L93" i="5"/>
  <c r="J93" i="5"/>
  <c r="K70" i="5"/>
  <c r="H70" i="5"/>
  <c r="Q70" i="5"/>
  <c r="O70" i="5"/>
  <c r="L70" i="5"/>
  <c r="F70" i="5"/>
  <c r="D139" i="5"/>
  <c r="H88" i="5"/>
  <c r="J82" i="5"/>
  <c r="M82" i="5"/>
  <c r="M81" i="5" s="1"/>
  <c r="L82" i="5"/>
  <c r="F82" i="5"/>
  <c r="Q82" i="5"/>
  <c r="H100" i="6"/>
  <c r="H74" i="5"/>
  <c r="G92" i="5"/>
  <c r="O97" i="6"/>
  <c r="J100" i="6"/>
  <c r="I100" i="5"/>
  <c r="J74" i="5"/>
  <c r="O101" i="6"/>
  <c r="F89" i="5"/>
  <c r="L89" i="5"/>
  <c r="O96" i="6"/>
  <c r="O104" i="6"/>
  <c r="G109" i="6"/>
  <c r="P109" i="6"/>
  <c r="P85" i="6" s="1"/>
  <c r="Q109" i="6"/>
  <c r="Q85" i="6" s="1"/>
  <c r="M53" i="5"/>
  <c r="F68" i="5"/>
  <c r="G105" i="6"/>
  <c r="P105" i="6"/>
  <c r="M105" i="6"/>
  <c r="M80" i="6" s="1"/>
  <c r="Q105" i="6"/>
  <c r="L105" i="6"/>
  <c r="K105" i="6"/>
  <c r="K80" i="6" s="1"/>
  <c r="H105" i="6"/>
  <c r="O76" i="5"/>
  <c r="N76" i="5" s="1"/>
  <c r="P76" i="5"/>
  <c r="H24" i="5"/>
  <c r="K59" i="5"/>
  <c r="J68" i="5"/>
  <c r="K74" i="5"/>
  <c r="Q84" i="5"/>
  <c r="O84" i="5"/>
  <c r="M84" i="5"/>
  <c r="K84" i="5"/>
  <c r="J84" i="5"/>
  <c r="I84" i="5" s="1"/>
  <c r="O107" i="6"/>
  <c r="D87" i="5"/>
  <c r="G99" i="6"/>
  <c r="E99" i="6" s="1"/>
  <c r="P99" i="6"/>
  <c r="Q99" i="6"/>
  <c r="M99" i="6"/>
  <c r="L99" i="6"/>
  <c r="K99" i="6"/>
  <c r="H99" i="6"/>
  <c r="L68" i="5"/>
  <c r="L67" i="5" s="1"/>
  <c r="K68" i="5"/>
  <c r="Q68" i="5"/>
  <c r="D67" i="5"/>
  <c r="M68" i="5"/>
  <c r="H68" i="5"/>
  <c r="K80" i="5"/>
  <c r="K24" i="5" s="1"/>
  <c r="M80" i="5"/>
  <c r="L80" i="5"/>
  <c r="J80" i="5"/>
  <c r="H80" i="5"/>
  <c r="F80" i="5"/>
  <c r="J110" i="6"/>
  <c r="D130" i="5"/>
  <c r="H77" i="5"/>
  <c r="F77" i="5"/>
  <c r="M77" i="5"/>
  <c r="L77" i="5"/>
  <c r="D81" i="5"/>
  <c r="F106" i="6"/>
  <c r="N64" i="5"/>
  <c r="L69" i="5"/>
  <c r="M72" i="5"/>
  <c r="D78" i="5"/>
  <c r="L84" i="5"/>
  <c r="F95" i="6"/>
  <c r="N61" i="5"/>
  <c r="P50" i="5"/>
  <c r="I52" i="5"/>
  <c r="O72" i="5"/>
  <c r="D71" i="5"/>
  <c r="K72" i="5"/>
  <c r="F72" i="5"/>
  <c r="H82" i="5"/>
  <c r="H81" i="5" s="1"/>
  <c r="P85" i="5"/>
  <c r="J88" i="5"/>
  <c r="Q91" i="5"/>
  <c r="M91" i="5"/>
  <c r="L91" i="5"/>
  <c r="O91" i="5"/>
  <c r="G114" i="6"/>
  <c r="P114" i="6"/>
  <c r="O92" i="5"/>
  <c r="Q114" i="6"/>
  <c r="Q92" i="6" s="1"/>
  <c r="M114" i="6"/>
  <c r="M92" i="6" s="1"/>
  <c r="L114" i="6"/>
  <c r="L92" i="6" s="1"/>
  <c r="H114" i="6"/>
  <c r="F92" i="5"/>
  <c r="I61" i="5"/>
  <c r="Q69" i="5"/>
  <c r="J69" i="5"/>
  <c r="O69" i="5"/>
  <c r="K69" i="5"/>
  <c r="H69" i="5"/>
  <c r="K82" i="5"/>
  <c r="L88" i="5"/>
  <c r="L87" i="5" s="1"/>
  <c r="G98" i="6"/>
  <c r="P98" i="6"/>
  <c r="M98" i="6"/>
  <c r="G102" i="6"/>
  <c r="G76" i="6" s="1"/>
  <c r="P102" i="6"/>
  <c r="H102" i="6"/>
  <c r="H76" i="6" s="1"/>
  <c r="I106" i="5"/>
  <c r="O110" i="6"/>
  <c r="H112" i="6"/>
  <c r="M115" i="6"/>
  <c r="I106" i="6"/>
  <c r="J82" i="6"/>
  <c r="N41" i="6"/>
  <c r="O83" i="5"/>
  <c r="M83" i="5"/>
  <c r="Q83" i="5"/>
  <c r="O100" i="6"/>
  <c r="O74" i="5"/>
  <c r="G111" i="6"/>
  <c r="G88" i="6" s="1"/>
  <c r="P111" i="6"/>
  <c r="Q111" i="6"/>
  <c r="O115" i="6"/>
  <c r="I95" i="5"/>
  <c r="J95" i="6"/>
  <c r="I95" i="6" s="1"/>
  <c r="J76" i="6"/>
  <c r="G104" i="6"/>
  <c r="G79" i="6" s="1"/>
  <c r="P104" i="6"/>
  <c r="K104" i="6"/>
  <c r="P113" i="6"/>
  <c r="M113" i="6"/>
  <c r="D117" i="5"/>
  <c r="K24" i="6"/>
  <c r="M97" i="6"/>
  <c r="E98" i="5"/>
  <c r="K102" i="6"/>
  <c r="F88" i="5"/>
  <c r="J79" i="5"/>
  <c r="Q79" i="5"/>
  <c r="P79" i="5"/>
  <c r="D121" i="5"/>
  <c r="J83" i="5"/>
  <c r="N102" i="5"/>
  <c r="G107" i="6"/>
  <c r="G83" i="6" s="1"/>
  <c r="H107" i="6"/>
  <c r="G110" i="6"/>
  <c r="P110" i="6"/>
  <c r="P86" i="6" s="1"/>
  <c r="F86" i="5"/>
  <c r="L110" i="6"/>
  <c r="K111" i="6"/>
  <c r="F79" i="5"/>
  <c r="N95" i="6"/>
  <c r="O68" i="6"/>
  <c r="O76" i="6"/>
  <c r="N102" i="6"/>
  <c r="K108" i="6"/>
  <c r="I108" i="5"/>
  <c r="E44" i="6"/>
  <c r="F43" i="6"/>
  <c r="N52" i="6"/>
  <c r="G79" i="5"/>
  <c r="Q85" i="5"/>
  <c r="G85" i="5"/>
  <c r="F85" i="5"/>
  <c r="J101" i="6"/>
  <c r="I101" i="6" s="1"/>
  <c r="I101" i="5"/>
  <c r="H104" i="6"/>
  <c r="H79" i="6" s="1"/>
  <c r="M111" i="6"/>
  <c r="H113" i="6"/>
  <c r="H91" i="6" s="1"/>
  <c r="H79" i="5"/>
  <c r="H78" i="5" s="1"/>
  <c r="G96" i="6"/>
  <c r="G69" i="6" s="1"/>
  <c r="P96" i="6"/>
  <c r="P69" i="6" s="1"/>
  <c r="Q98" i="6"/>
  <c r="Q72" i="6" s="1"/>
  <c r="F100" i="6"/>
  <c r="G77" i="5"/>
  <c r="P103" i="6"/>
  <c r="K103" i="6"/>
  <c r="J77" i="5"/>
  <c r="I104" i="5"/>
  <c r="I107" i="5"/>
  <c r="I113" i="5"/>
  <c r="G115" i="6"/>
  <c r="H115" i="6"/>
  <c r="K115" i="6"/>
  <c r="I115" i="6" s="1"/>
  <c r="P39" i="6"/>
  <c r="J79" i="6"/>
  <c r="O108" i="6"/>
  <c r="G89" i="5"/>
  <c r="P112" i="6"/>
  <c r="K112" i="6"/>
  <c r="K89" i="6" s="1"/>
  <c r="J89" i="5"/>
  <c r="I113" i="6"/>
  <c r="I44" i="6"/>
  <c r="K79" i="5"/>
  <c r="K78" i="5" s="1"/>
  <c r="K113" i="6"/>
  <c r="K91" i="6" s="1"/>
  <c r="I63" i="6"/>
  <c r="Q68" i="6"/>
  <c r="J69" i="6"/>
  <c r="O69" i="6"/>
  <c r="M69" i="6"/>
  <c r="L69" i="6"/>
  <c r="Q69" i="6"/>
  <c r="H69" i="6"/>
  <c r="L70" i="6"/>
  <c r="K70" i="6"/>
  <c r="Q70" i="6"/>
  <c r="H70" i="6"/>
  <c r="M70" i="6"/>
  <c r="O70" i="6"/>
  <c r="F70" i="6"/>
  <c r="O39" i="6"/>
  <c r="P59" i="6"/>
  <c r="K53" i="5"/>
  <c r="G95" i="6"/>
  <c r="P95" i="6"/>
  <c r="P101" i="6"/>
  <c r="G106" i="6"/>
  <c r="I48" i="6"/>
  <c r="N57" i="6"/>
  <c r="L50" i="6"/>
  <c r="Q84" i="6"/>
  <c r="F72" i="6"/>
  <c r="P72" i="6"/>
  <c r="K72" i="6"/>
  <c r="D71" i="6"/>
  <c r="P73" i="6"/>
  <c r="Q73" i="6"/>
  <c r="M73" i="6"/>
  <c r="K73" i="6"/>
  <c r="H73" i="6"/>
  <c r="M91" i="6"/>
  <c r="M90" i="6" s="1"/>
  <c r="I64" i="6"/>
  <c r="F73" i="6"/>
  <c r="E73" i="6" s="1"/>
  <c r="O79" i="6"/>
  <c r="G73" i="6"/>
  <c r="I108" i="6"/>
  <c r="L73" i="6"/>
  <c r="N64" i="6"/>
  <c r="J83" i="6"/>
  <c r="K83" i="6"/>
  <c r="Q83" i="6"/>
  <c r="O83" i="6"/>
  <c r="M83" i="6"/>
  <c r="H83" i="6"/>
  <c r="M89" i="6"/>
  <c r="L89" i="6"/>
  <c r="F89" i="6"/>
  <c r="H89" i="6"/>
  <c r="H87" i="6" s="1"/>
  <c r="L68" i="6"/>
  <c r="L67" i="6" s="1"/>
  <c r="J84" i="6"/>
  <c r="I84" i="6" s="1"/>
  <c r="O59" i="6"/>
  <c r="N60" i="6"/>
  <c r="K74" i="6"/>
  <c r="J74" i="6"/>
  <c r="O74" i="6"/>
  <c r="M74" i="6"/>
  <c r="L74" i="6"/>
  <c r="M77" i="6"/>
  <c r="F77" i="6"/>
  <c r="H77" i="6"/>
  <c r="Q77" i="6"/>
  <c r="P77" i="6"/>
  <c r="P68" i="6"/>
  <c r="K84" i="6"/>
  <c r="F84" i="6"/>
  <c r="O84" i="6"/>
  <c r="H84" i="6"/>
  <c r="L84" i="6"/>
  <c r="M84" i="6"/>
  <c r="P89" i="6"/>
  <c r="J62" i="6"/>
  <c r="F74" i="6"/>
  <c r="O62" i="6"/>
  <c r="N63" i="6"/>
  <c r="J68" i="6"/>
  <c r="K68" i="6"/>
  <c r="M68" i="6"/>
  <c r="M67" i="6" s="1"/>
  <c r="D67" i="6"/>
  <c r="H68" i="6"/>
  <c r="G68" i="6"/>
  <c r="F68" i="6"/>
  <c r="K77" i="6"/>
  <c r="M74" i="5"/>
  <c r="E100" i="5"/>
  <c r="D100" i="5" s="1"/>
  <c r="I49" i="6"/>
  <c r="G72" i="6"/>
  <c r="H74" i="6"/>
  <c r="L77" i="6"/>
  <c r="N61" i="6"/>
  <c r="P62" i="6"/>
  <c r="M72" i="6"/>
  <c r="Q74" i="6"/>
  <c r="O93" i="6"/>
  <c r="M93" i="6"/>
  <c r="L93" i="6"/>
  <c r="Q93" i="6"/>
  <c r="K93" i="6"/>
  <c r="H93" i="6"/>
  <c r="G93" i="6"/>
  <c r="M86" i="6"/>
  <c r="H86" i="6"/>
  <c r="H81" i="6" s="1"/>
  <c r="Q86" i="6"/>
  <c r="Q81" i="6" s="1"/>
  <c r="L86" i="6"/>
  <c r="L81" i="6" s="1"/>
  <c r="P91" i="6"/>
  <c r="L91" i="6"/>
  <c r="L90" i="6" s="1"/>
  <c r="J91" i="6"/>
  <c r="D117" i="6"/>
  <c r="K79" i="6"/>
  <c r="K78" i="6" s="1"/>
  <c r="D90" i="6"/>
  <c r="Q80" i="6"/>
  <c r="Q24" i="6" s="1"/>
  <c r="P80" i="6"/>
  <c r="P24" i="6" s="1"/>
  <c r="L75" i="6"/>
  <c r="K75" i="6"/>
  <c r="P75" i="6"/>
  <c r="J75" i="6"/>
  <c r="I75" i="6" s="1"/>
  <c r="G80" i="6"/>
  <c r="G24" i="6"/>
  <c r="M24" i="6"/>
  <c r="H80" i="6"/>
  <c r="P43" i="6"/>
  <c r="F75" i="6"/>
  <c r="G86" i="6"/>
  <c r="H75" i="6"/>
  <c r="P76" i="6"/>
  <c r="J86" i="6"/>
  <c r="M75" i="6"/>
  <c r="Q79" i="6"/>
  <c r="P79" i="6"/>
  <c r="L80" i="6"/>
  <c r="O86" i="6"/>
  <c r="N86" i="6" s="1"/>
  <c r="J93" i="6"/>
  <c r="G82" i="6"/>
  <c r="F82" i="6"/>
  <c r="E78" i="7"/>
  <c r="P88" i="6"/>
  <c r="P87" i="6" s="1"/>
  <c r="L88" i="6"/>
  <c r="K88" i="6"/>
  <c r="K87" i="6" s="1"/>
  <c r="Q88" i="6"/>
  <c r="G92" i="6"/>
  <c r="G85" i="6"/>
  <c r="H92" i="6"/>
  <c r="K76" i="6"/>
  <c r="D81" i="6"/>
  <c r="K82" i="6"/>
  <c r="K81" i="6" s="1"/>
  <c r="P92" i="6"/>
  <c r="M76" i="6"/>
  <c r="M82" i="6"/>
  <c r="M81" i="6" s="1"/>
  <c r="D87" i="6"/>
  <c r="M88" i="6"/>
  <c r="M87" i="6" s="1"/>
  <c r="E77" i="7"/>
  <c r="E49" i="10"/>
  <c r="E53" i="7"/>
  <c r="E41" i="10"/>
  <c r="E40" i="10" s="1"/>
  <c r="E36" i="10" s="1"/>
  <c r="E67" i="7"/>
  <c r="E28" i="7"/>
  <c r="E68" i="7"/>
  <c r="G107" i="7"/>
  <c r="E14" i="7"/>
  <c r="D130" i="6"/>
  <c r="D136" i="6"/>
  <c r="E82" i="7"/>
  <c r="E95" i="7"/>
  <c r="E94" i="7" s="1"/>
  <c r="E96" i="7"/>
  <c r="E27" i="7"/>
  <c r="E32" i="7"/>
  <c r="E47" i="10"/>
  <c r="E43" i="7"/>
  <c r="E41" i="7" s="1"/>
  <c r="E42" i="7"/>
  <c r="E45" i="10"/>
  <c r="E38" i="10"/>
  <c r="H52" i="11"/>
  <c r="P43" i="11"/>
  <c r="P52" i="11"/>
  <c r="E53" i="11"/>
  <c r="E51" i="11"/>
  <c r="E50" i="11"/>
  <c r="F52" i="11"/>
  <c r="F49" i="11"/>
  <c r="J49" i="11"/>
  <c r="I50" i="11"/>
  <c r="I51" i="11"/>
  <c r="K49" i="11"/>
  <c r="J52" i="11"/>
  <c r="L49" i="11"/>
  <c r="I53" i="11"/>
  <c r="Q52" i="11"/>
  <c r="L52" i="11"/>
  <c r="L38" i="11"/>
  <c r="O52" i="11"/>
  <c r="N53" i="11"/>
  <c r="M66" i="11" l="1"/>
  <c r="K43" i="11"/>
  <c r="I36" i="11"/>
  <c r="G75" i="11"/>
  <c r="D53" i="11"/>
  <c r="L43" i="11"/>
  <c r="Q46" i="11"/>
  <c r="Q39" i="6"/>
  <c r="N62" i="6"/>
  <c r="N78" i="11"/>
  <c r="E77" i="11"/>
  <c r="K75" i="11"/>
  <c r="I58" i="11"/>
  <c r="J57" i="11"/>
  <c r="Q72" i="11"/>
  <c r="Q57" i="11"/>
  <c r="Q66" i="11"/>
  <c r="K38" i="11"/>
  <c r="P69" i="11"/>
  <c r="N35" i="11"/>
  <c r="O34" i="11"/>
  <c r="L22" i="11"/>
  <c r="P108" i="6"/>
  <c r="P84" i="6" s="1"/>
  <c r="P84" i="5"/>
  <c r="N108" i="5"/>
  <c r="K108" i="3"/>
  <c r="G38" i="11"/>
  <c r="L75" i="11"/>
  <c r="G108" i="6"/>
  <c r="E108" i="5"/>
  <c r="D108" i="5" s="1"/>
  <c r="G84" i="5"/>
  <c r="E84" i="5" s="1"/>
  <c r="I68" i="11"/>
  <c r="Q75" i="11"/>
  <c r="I60" i="11"/>
  <c r="E59" i="11"/>
  <c r="N52" i="11"/>
  <c r="O46" i="11"/>
  <c r="N47" i="11"/>
  <c r="F87" i="5"/>
  <c r="P108" i="3"/>
  <c r="E68" i="11"/>
  <c r="I77" i="11"/>
  <c r="E70" i="11"/>
  <c r="F69" i="11"/>
  <c r="G61" i="11"/>
  <c r="H22" i="11"/>
  <c r="F43" i="11"/>
  <c r="E44" i="11"/>
  <c r="E47" i="11"/>
  <c r="F46" i="11"/>
  <c r="K34" i="11"/>
  <c r="E74" i="7"/>
  <c r="I93" i="6"/>
  <c r="I86" i="6"/>
  <c r="N39" i="6"/>
  <c r="H90" i="6"/>
  <c r="Q121" i="3"/>
  <c r="K93" i="3"/>
  <c r="K28" i="3"/>
  <c r="K14" i="3"/>
  <c r="E60" i="11"/>
  <c r="K72" i="11"/>
  <c r="E54" i="11"/>
  <c r="M62" i="6"/>
  <c r="Q90" i="6"/>
  <c r="N117" i="3"/>
  <c r="H69" i="11"/>
  <c r="I48" i="11"/>
  <c r="N40" i="11"/>
  <c r="G34" i="11"/>
  <c r="I54" i="5"/>
  <c r="J53" i="5"/>
  <c r="E74" i="11"/>
  <c r="Q34" i="11"/>
  <c r="N55" i="6"/>
  <c r="N74" i="11"/>
  <c r="G69" i="11"/>
  <c r="G57" i="11"/>
  <c r="Q49" i="11"/>
  <c r="J61" i="11"/>
  <c r="I62" i="11"/>
  <c r="L57" i="11"/>
  <c r="G43" i="11"/>
  <c r="I40" i="11"/>
  <c r="I41" i="11"/>
  <c r="G46" i="11"/>
  <c r="E41" i="11"/>
  <c r="L34" i="11"/>
  <c r="G72" i="11"/>
  <c r="H46" i="11"/>
  <c r="I74" i="11"/>
  <c r="K69" i="11"/>
  <c r="N62" i="11"/>
  <c r="O61" i="11"/>
  <c r="M52" i="11"/>
  <c r="I49" i="11"/>
  <c r="E37" i="11"/>
  <c r="K46" i="11"/>
  <c r="I35" i="11"/>
  <c r="J34" i="11"/>
  <c r="K25" i="3"/>
  <c r="Q59" i="6"/>
  <c r="I45" i="11"/>
  <c r="J22" i="11"/>
  <c r="G81" i="6"/>
  <c r="H75" i="11"/>
  <c r="P72" i="11"/>
  <c r="E71" i="11"/>
  <c r="P75" i="11"/>
  <c r="M69" i="11"/>
  <c r="N65" i="11"/>
  <c r="N60" i="11"/>
  <c r="P61" i="11"/>
  <c r="L46" i="11"/>
  <c r="M38" i="11"/>
  <c r="E49" i="11"/>
  <c r="M46" i="11"/>
  <c r="P38" i="11"/>
  <c r="E64" i="6"/>
  <c r="D64" i="6" s="1"/>
  <c r="E68" i="6"/>
  <c r="Q67" i="6"/>
  <c r="Q71" i="6"/>
  <c r="G93" i="3"/>
  <c r="G14" i="3"/>
  <c r="G28" i="3"/>
  <c r="H66" i="11"/>
  <c r="E78" i="11"/>
  <c r="K57" i="11"/>
  <c r="Q43" i="11"/>
  <c r="N68" i="11"/>
  <c r="M72" i="11"/>
  <c r="O69" i="11"/>
  <c r="N70" i="11"/>
  <c r="H57" i="11"/>
  <c r="P49" i="11"/>
  <c r="H43" i="11"/>
  <c r="N39" i="11"/>
  <c r="O38" i="11"/>
  <c r="I42" i="11"/>
  <c r="H38" i="11"/>
  <c r="M22" i="11"/>
  <c r="H62" i="6"/>
  <c r="I70" i="11"/>
  <c r="J69" i="11"/>
  <c r="Q38" i="11"/>
  <c r="N41" i="11"/>
  <c r="N37" i="11"/>
  <c r="P46" i="11"/>
  <c r="P78" i="6"/>
  <c r="J50" i="6"/>
  <c r="I51" i="6"/>
  <c r="F61" i="11"/>
  <c r="E62" i="11"/>
  <c r="H43" i="6"/>
  <c r="Q22" i="11"/>
  <c r="I55" i="11"/>
  <c r="P34" i="11"/>
  <c r="G52" i="11"/>
  <c r="E39" i="11"/>
  <c r="F38" i="11"/>
  <c r="E36" i="11"/>
  <c r="K22" i="11"/>
  <c r="I76" i="11"/>
  <c r="J75" i="11"/>
  <c r="E65" i="11"/>
  <c r="E55" i="11"/>
  <c r="J66" i="11"/>
  <c r="I67" i="11"/>
  <c r="I37" i="11"/>
  <c r="J38" i="11"/>
  <c r="I39" i="11"/>
  <c r="O43" i="11"/>
  <c r="N44" i="11"/>
  <c r="I71" i="11"/>
  <c r="I78" i="11"/>
  <c r="N48" i="11"/>
  <c r="K66" i="11"/>
  <c r="E42" i="11"/>
  <c r="E45" i="11"/>
  <c r="F22" i="11"/>
  <c r="E48" i="11"/>
  <c r="H24" i="6"/>
  <c r="E67" i="11"/>
  <c r="F66" i="11"/>
  <c r="O57" i="11"/>
  <c r="N58" i="11"/>
  <c r="F75" i="11"/>
  <c r="E76" i="11"/>
  <c r="H61" i="11"/>
  <c r="G66" i="11"/>
  <c r="E40" i="11"/>
  <c r="D51" i="11"/>
  <c r="P22" i="11"/>
  <c r="P66" i="11"/>
  <c r="L69" i="11"/>
  <c r="N50" i="11"/>
  <c r="O49" i="11"/>
  <c r="L66" i="11"/>
  <c r="E35" i="11"/>
  <c r="F34" i="11"/>
  <c r="I54" i="11"/>
  <c r="Q87" i="6"/>
  <c r="P101" i="3"/>
  <c r="M121" i="3"/>
  <c r="M57" i="11"/>
  <c r="H39" i="6"/>
  <c r="I58" i="6"/>
  <c r="N100" i="3"/>
  <c r="O99" i="3"/>
  <c r="N99" i="3" s="1"/>
  <c r="H114" i="3"/>
  <c r="G108" i="3"/>
  <c r="I91" i="6"/>
  <c r="I65" i="6"/>
  <c r="O106" i="6"/>
  <c r="N106" i="5"/>
  <c r="O82" i="5"/>
  <c r="K53" i="6"/>
  <c r="E64" i="5"/>
  <c r="O112" i="6"/>
  <c r="N112" i="5"/>
  <c r="J78" i="5"/>
  <c r="J97" i="6"/>
  <c r="I97" i="5"/>
  <c r="J70" i="5"/>
  <c r="I70" i="5" s="1"/>
  <c r="K39" i="6"/>
  <c r="G69" i="5"/>
  <c r="H91" i="5"/>
  <c r="P53" i="5"/>
  <c r="I110" i="5"/>
  <c r="G68" i="5"/>
  <c r="F109" i="6"/>
  <c r="E109" i="5"/>
  <c r="I82" i="5"/>
  <c r="J81" i="5"/>
  <c r="K73" i="5"/>
  <c r="G53" i="5"/>
  <c r="N168" i="3"/>
  <c r="D168" i="3"/>
  <c r="O116" i="3"/>
  <c r="N181" i="3"/>
  <c r="O129" i="3"/>
  <c r="N129" i="3" s="1"/>
  <c r="I45" i="5"/>
  <c r="J43" i="5"/>
  <c r="I60" i="5"/>
  <c r="L59" i="5"/>
  <c r="I59" i="5" s="1"/>
  <c r="I104" i="3"/>
  <c r="I180" i="3"/>
  <c r="I156" i="3"/>
  <c r="D156" i="3" s="1"/>
  <c r="I171" i="3"/>
  <c r="J119" i="3"/>
  <c r="I147" i="3"/>
  <c r="I138" i="3"/>
  <c r="P114" i="3"/>
  <c r="H143" i="3"/>
  <c r="N184" i="3"/>
  <c r="N79" i="6"/>
  <c r="P106" i="6"/>
  <c r="P82" i="6" s="1"/>
  <c r="P81" i="6" s="1"/>
  <c r="P82" i="5"/>
  <c r="Q112" i="6"/>
  <c r="Q89" i="6" s="1"/>
  <c r="Q89" i="5"/>
  <c r="I46" i="6"/>
  <c r="J114" i="6"/>
  <c r="I114" i="5"/>
  <c r="J87" i="5"/>
  <c r="I110" i="6"/>
  <c r="I68" i="5"/>
  <c r="H59" i="5"/>
  <c r="H109" i="6"/>
  <c r="H85" i="6" s="1"/>
  <c r="H85" i="5"/>
  <c r="H89" i="5"/>
  <c r="G82" i="5"/>
  <c r="G81" i="5" s="1"/>
  <c r="M93" i="5"/>
  <c r="L73" i="5"/>
  <c r="E168" i="3"/>
  <c r="F116" i="3"/>
  <c r="N41" i="5"/>
  <c r="N120" i="3"/>
  <c r="P118" i="3"/>
  <c r="Q43" i="5"/>
  <c r="M43" i="5"/>
  <c r="E42" i="5"/>
  <c r="N155" i="3"/>
  <c r="O103" i="3"/>
  <c r="N187" i="3"/>
  <c r="N113" i="3"/>
  <c r="J126" i="3"/>
  <c r="I126" i="3" s="1"/>
  <c r="I178" i="3"/>
  <c r="G114" i="3"/>
  <c r="N147" i="3"/>
  <c r="O95" i="3"/>
  <c r="N95" i="3" s="1"/>
  <c r="N58" i="3"/>
  <c r="D58" i="3"/>
  <c r="N150" i="3"/>
  <c r="O98" i="3"/>
  <c r="N98" i="3" s="1"/>
  <c r="E37" i="9"/>
  <c r="E36" i="9" s="1"/>
  <c r="N109" i="3"/>
  <c r="G101" i="6"/>
  <c r="E101" i="5"/>
  <c r="D101" i="5" s="1"/>
  <c r="I46" i="5"/>
  <c r="E79" i="5"/>
  <c r="F78" i="5"/>
  <c r="J98" i="6"/>
  <c r="I98" i="5"/>
  <c r="P97" i="6"/>
  <c r="P70" i="6" s="1"/>
  <c r="P70" i="5"/>
  <c r="G78" i="6"/>
  <c r="I82" i="6"/>
  <c r="J81" i="6"/>
  <c r="I81" i="6" s="1"/>
  <c r="N110" i="5"/>
  <c r="K114" i="6"/>
  <c r="K92" i="6" s="1"/>
  <c r="K92" i="5"/>
  <c r="N58" i="5"/>
  <c r="P77" i="5"/>
  <c r="N48" i="5"/>
  <c r="H43" i="5"/>
  <c r="J109" i="6"/>
  <c r="I109" i="5"/>
  <c r="D109" i="5" s="1"/>
  <c r="J92" i="5"/>
  <c r="P39" i="5"/>
  <c r="H72" i="11"/>
  <c r="D45" i="5"/>
  <c r="N45" i="5"/>
  <c r="E169" i="3"/>
  <c r="N102" i="3"/>
  <c r="O101" i="3"/>
  <c r="D190" i="3"/>
  <c r="H108" i="3"/>
  <c r="E147" i="3"/>
  <c r="E11" i="10" s="1"/>
  <c r="F95" i="3"/>
  <c r="E95" i="3" s="1"/>
  <c r="D32" i="3"/>
  <c r="D22" i="3" s="1"/>
  <c r="K111" i="3"/>
  <c r="E134" i="3"/>
  <c r="P43" i="5"/>
  <c r="N163" i="3"/>
  <c r="L87" i="6"/>
  <c r="Q78" i="6"/>
  <c r="L62" i="6"/>
  <c r="L24" i="6"/>
  <c r="H67" i="6"/>
  <c r="N65" i="6"/>
  <c r="F96" i="6"/>
  <c r="E96" i="5"/>
  <c r="N95" i="5"/>
  <c r="D46" i="6"/>
  <c r="N46" i="6"/>
  <c r="G97" i="6"/>
  <c r="E97" i="5"/>
  <c r="D97" i="5" s="1"/>
  <c r="G70" i="5"/>
  <c r="N110" i="6"/>
  <c r="N69" i="5"/>
  <c r="E99" i="5"/>
  <c r="D99" i="5" s="1"/>
  <c r="J99" i="6"/>
  <c r="I99" i="5"/>
  <c r="K109" i="6"/>
  <c r="K85" i="6" s="1"/>
  <c r="K85" i="5"/>
  <c r="K89" i="5"/>
  <c r="I89" i="5" s="1"/>
  <c r="L92" i="5"/>
  <c r="G93" i="5"/>
  <c r="E48" i="5"/>
  <c r="D48" i="5" s="1"/>
  <c r="N97" i="5"/>
  <c r="Q53" i="5"/>
  <c r="N63" i="11"/>
  <c r="D35" i="3"/>
  <c r="D14" i="3" s="1"/>
  <c r="E34" i="3"/>
  <c r="J100" i="3"/>
  <c r="N180" i="3"/>
  <c r="D180" i="3"/>
  <c r="N52" i="3"/>
  <c r="N43" i="3"/>
  <c r="D43" i="3"/>
  <c r="F131" i="3"/>
  <c r="E131" i="3" s="1"/>
  <c r="E146" i="3"/>
  <c r="F94" i="3"/>
  <c r="E117" i="3"/>
  <c r="P25" i="3"/>
  <c r="E47" i="5"/>
  <c r="I65" i="11"/>
  <c r="E58" i="11"/>
  <c r="F57" i="11"/>
  <c r="N59" i="11"/>
  <c r="Q61" i="11"/>
  <c r="O66" i="11"/>
  <c r="N67" i="11"/>
  <c r="K52" i="11"/>
  <c r="M34" i="11"/>
  <c r="N45" i="11"/>
  <c r="O22" i="11"/>
  <c r="H59" i="6"/>
  <c r="I61" i="6"/>
  <c r="J39" i="6"/>
  <c r="I40" i="6"/>
  <c r="M71" i="6"/>
  <c r="M66" i="6" s="1"/>
  <c r="N49" i="6"/>
  <c r="D66" i="6"/>
  <c r="G112" i="6"/>
  <c r="E112" i="5"/>
  <c r="D112" i="5" s="1"/>
  <c r="K96" i="6"/>
  <c r="I96" i="5"/>
  <c r="H78" i="6"/>
  <c r="E43" i="6"/>
  <c r="I52" i="6"/>
  <c r="E46" i="6"/>
  <c r="G83" i="5"/>
  <c r="J111" i="6"/>
  <c r="I111" i="5"/>
  <c r="E49" i="6"/>
  <c r="D49" i="6" s="1"/>
  <c r="P69" i="5"/>
  <c r="Q72" i="5"/>
  <c r="Q71" i="5" s="1"/>
  <c r="I58" i="5"/>
  <c r="D58" i="5" s="1"/>
  <c r="E95" i="5"/>
  <c r="D95" i="5" s="1"/>
  <c r="I80" i="5"/>
  <c r="J24" i="5"/>
  <c r="H53" i="5"/>
  <c r="E68" i="5"/>
  <c r="O109" i="6"/>
  <c r="N109" i="5"/>
  <c r="O85" i="5"/>
  <c r="M88" i="5"/>
  <c r="M87" i="5" s="1"/>
  <c r="O67" i="5"/>
  <c r="N73" i="5"/>
  <c r="P72" i="5"/>
  <c r="E46" i="5"/>
  <c r="Q114" i="3"/>
  <c r="N64" i="11"/>
  <c r="N149" i="3"/>
  <c r="O97" i="3"/>
  <c r="H142" i="3"/>
  <c r="E142" i="3" s="1"/>
  <c r="N171" i="3"/>
  <c r="O139" i="3"/>
  <c r="N139" i="3" s="1"/>
  <c r="E45" i="3"/>
  <c r="I127" i="3"/>
  <c r="I111" i="3"/>
  <c r="I47" i="5"/>
  <c r="D37" i="3"/>
  <c r="D15" i="3" s="1"/>
  <c r="E15" i="3"/>
  <c r="N58" i="6"/>
  <c r="K71" i="6"/>
  <c r="E42" i="6"/>
  <c r="I56" i="6"/>
  <c r="Q59" i="5"/>
  <c r="N70" i="6"/>
  <c r="P115" i="6"/>
  <c r="P93" i="6" s="1"/>
  <c r="N93" i="6" s="1"/>
  <c r="N115" i="5"/>
  <c r="Q102" i="6"/>
  <c r="Q76" i="6" s="1"/>
  <c r="Q76" i="5"/>
  <c r="N65" i="5"/>
  <c r="E57" i="6"/>
  <c r="D57" i="6" s="1"/>
  <c r="I69" i="5"/>
  <c r="E95" i="6"/>
  <c r="D95" i="6" s="1"/>
  <c r="P89" i="5"/>
  <c r="P92" i="5"/>
  <c r="N92" i="5" s="1"/>
  <c r="P88" i="5"/>
  <c r="E70" i="5"/>
  <c r="H93" i="5"/>
  <c r="I57" i="5"/>
  <c r="G86" i="5"/>
  <c r="E86" i="5" s="1"/>
  <c r="F62" i="5"/>
  <c r="E63" i="5"/>
  <c r="D63" i="5" s="1"/>
  <c r="I59" i="11"/>
  <c r="L101" i="3"/>
  <c r="K43" i="5"/>
  <c r="K38" i="5" s="1"/>
  <c r="G75" i="5"/>
  <c r="I42" i="5"/>
  <c r="N77" i="11"/>
  <c r="N84" i="3"/>
  <c r="D84" i="3"/>
  <c r="E180" i="3"/>
  <c r="O142" i="3"/>
  <c r="N186" i="3"/>
  <c r="G59" i="5"/>
  <c r="L127" i="3"/>
  <c r="L121" i="3" s="1"/>
  <c r="N164" i="3"/>
  <c r="E127" i="3"/>
  <c r="I34" i="3"/>
  <c r="I52" i="3"/>
  <c r="Q43" i="6"/>
  <c r="H50" i="6"/>
  <c r="N69" i="6"/>
  <c r="J43" i="6"/>
  <c r="N108" i="6"/>
  <c r="E56" i="5"/>
  <c r="E61" i="6"/>
  <c r="L102" i="6"/>
  <c r="L76" i="6" s="1"/>
  <c r="L76" i="5"/>
  <c r="O114" i="6"/>
  <c r="N114" i="5"/>
  <c r="G72" i="5"/>
  <c r="G88" i="5"/>
  <c r="N107" i="6"/>
  <c r="M109" i="6"/>
  <c r="M85" i="6" s="1"/>
  <c r="M85" i="5"/>
  <c r="O89" i="5"/>
  <c r="Q92" i="5"/>
  <c r="Q88" i="5"/>
  <c r="Q87" i="5" s="1"/>
  <c r="G50" i="5"/>
  <c r="P138" i="3"/>
  <c r="N138" i="3" s="1"/>
  <c r="P140" i="3"/>
  <c r="P142" i="3"/>
  <c r="E65" i="5"/>
  <c r="I73" i="11"/>
  <c r="J72" i="11"/>
  <c r="Q80" i="5"/>
  <c r="Q24" i="5" s="1"/>
  <c r="N71" i="11"/>
  <c r="N152" i="3"/>
  <c r="G96" i="3"/>
  <c r="I162" i="3"/>
  <c r="G39" i="5"/>
  <c r="F137" i="3"/>
  <c r="G25" i="3"/>
  <c r="E164" i="3"/>
  <c r="D164" i="3" s="1"/>
  <c r="F112" i="3"/>
  <c r="E112" i="3" s="1"/>
  <c r="O143" i="3"/>
  <c r="N143" i="3" s="1"/>
  <c r="N34" i="3"/>
  <c r="O29" i="3"/>
  <c r="L29" i="3"/>
  <c r="I68" i="6"/>
  <c r="N84" i="6"/>
  <c r="I42" i="6"/>
  <c r="O39" i="5"/>
  <c r="D40" i="5"/>
  <c r="N40" i="5"/>
  <c r="E40" i="6"/>
  <c r="D40" i="6" s="1"/>
  <c r="F39" i="6"/>
  <c r="F102" i="6"/>
  <c r="E102" i="5"/>
  <c r="Q62" i="5"/>
  <c r="K71" i="5"/>
  <c r="O53" i="5"/>
  <c r="D54" i="5"/>
  <c r="N54" i="5"/>
  <c r="P80" i="5"/>
  <c r="O99" i="6"/>
  <c r="N99" i="5"/>
  <c r="L109" i="6"/>
  <c r="L85" i="6" s="1"/>
  <c r="L85" i="5"/>
  <c r="E89" i="5"/>
  <c r="H92" i="5"/>
  <c r="E92" i="5" s="1"/>
  <c r="M70" i="5"/>
  <c r="H50" i="5"/>
  <c r="H38" i="5" s="1"/>
  <c r="E163" i="3"/>
  <c r="D163" i="3" s="1"/>
  <c r="F111" i="3"/>
  <c r="E111" i="3" s="1"/>
  <c r="H141" i="3"/>
  <c r="E141" i="3" s="1"/>
  <c r="H140" i="3"/>
  <c r="E140" i="3" s="1"/>
  <c r="E58" i="5"/>
  <c r="I63" i="11"/>
  <c r="P62" i="5"/>
  <c r="M39" i="5"/>
  <c r="D42" i="5"/>
  <c r="N42" i="5"/>
  <c r="O75" i="11"/>
  <c r="N76" i="11"/>
  <c r="K129" i="3"/>
  <c r="I129" i="3" s="1"/>
  <c r="E29" i="9"/>
  <c r="I149" i="3"/>
  <c r="J97" i="3"/>
  <c r="M101" i="3"/>
  <c r="E186" i="3"/>
  <c r="D186" i="3" s="1"/>
  <c r="F118" i="3"/>
  <c r="I175" i="3"/>
  <c r="E152" i="3"/>
  <c r="E100" i="3" s="1"/>
  <c r="H139" i="3"/>
  <c r="E139" i="3" s="1"/>
  <c r="P12" i="3"/>
  <c r="N12" i="3" s="1"/>
  <c r="N31" i="3"/>
  <c r="I174" i="3"/>
  <c r="D174" i="3" s="1"/>
  <c r="N68" i="3"/>
  <c r="D68" i="3"/>
  <c r="L137" i="3"/>
  <c r="I137" i="3" s="1"/>
  <c r="N111" i="3"/>
  <c r="O134" i="3"/>
  <c r="N134" i="3" s="1"/>
  <c r="P143" i="3"/>
  <c r="P28" i="3" s="1"/>
  <c r="I184" i="3"/>
  <c r="J132" i="3"/>
  <c r="I132" i="3" s="1"/>
  <c r="K50" i="6"/>
  <c r="N56" i="6"/>
  <c r="E54" i="6"/>
  <c r="D54" i="6" s="1"/>
  <c r="F53" i="6"/>
  <c r="O72" i="11"/>
  <c r="N73" i="11"/>
  <c r="L72" i="11"/>
  <c r="Q69" i="11"/>
  <c r="J46" i="11"/>
  <c r="I47" i="11"/>
  <c r="G22" i="11"/>
  <c r="J43" i="11"/>
  <c r="I44" i="11"/>
  <c r="E30" i="7"/>
  <c r="E31" i="7"/>
  <c r="E29" i="7" s="1"/>
  <c r="E69" i="7" s="1"/>
  <c r="E82" i="6"/>
  <c r="N48" i="6"/>
  <c r="M50" i="6"/>
  <c r="L59" i="6"/>
  <c r="I57" i="6"/>
  <c r="Q53" i="6"/>
  <c r="O111" i="6"/>
  <c r="N111" i="5"/>
  <c r="O88" i="5"/>
  <c r="M59" i="5"/>
  <c r="F113" i="6"/>
  <c r="E113" i="5"/>
  <c r="F110" i="6"/>
  <c r="E110" i="5"/>
  <c r="D110" i="5" s="1"/>
  <c r="I65" i="5"/>
  <c r="D65" i="5" s="1"/>
  <c r="D116" i="5"/>
  <c r="E41" i="6"/>
  <c r="G62" i="5"/>
  <c r="F24" i="5"/>
  <c r="E52" i="5"/>
  <c r="D52" i="5" s="1"/>
  <c r="E57" i="5"/>
  <c r="D57" i="5" s="1"/>
  <c r="I115" i="5"/>
  <c r="H87" i="5"/>
  <c r="N70" i="5"/>
  <c r="L50" i="5"/>
  <c r="I50" i="5" s="1"/>
  <c r="P86" i="5"/>
  <c r="M139" i="3"/>
  <c r="M141" i="3"/>
  <c r="M142" i="3"/>
  <c r="E61" i="5"/>
  <c r="D61" i="5" s="1"/>
  <c r="I64" i="11"/>
  <c r="D183" i="3"/>
  <c r="N183" i="3"/>
  <c r="N169" i="3"/>
  <c r="D169" i="3"/>
  <c r="I75" i="5"/>
  <c r="N154" i="3"/>
  <c r="O140" i="3"/>
  <c r="N140" i="3" s="1"/>
  <c r="I142" i="3"/>
  <c r="M140" i="3"/>
  <c r="N175" i="3"/>
  <c r="O123" i="3"/>
  <c r="N123" i="3" s="1"/>
  <c r="D53" i="3"/>
  <c r="D21" i="3" s="1"/>
  <c r="I125" i="3"/>
  <c r="I98" i="3"/>
  <c r="J29" i="3"/>
  <c r="D65" i="3"/>
  <c r="N65" i="3"/>
  <c r="I164" i="3"/>
  <c r="D85" i="3"/>
  <c r="I143" i="3"/>
  <c r="M29" i="3"/>
  <c r="M12" i="3"/>
  <c r="O50" i="6"/>
  <c r="N51" i="6"/>
  <c r="I74" i="6"/>
  <c r="N42" i="6"/>
  <c r="D42" i="6"/>
  <c r="H53" i="6"/>
  <c r="I64" i="5"/>
  <c r="I102" i="5"/>
  <c r="E55" i="6"/>
  <c r="J62" i="5"/>
  <c r="I62" i="5" s="1"/>
  <c r="I63" i="5"/>
  <c r="K91" i="5"/>
  <c r="J72" i="5"/>
  <c r="L24" i="5"/>
  <c r="M71" i="5"/>
  <c r="E106" i="5"/>
  <c r="D106" i="5" s="1"/>
  <c r="H67" i="5"/>
  <c r="G80" i="5"/>
  <c r="E80" i="5" s="1"/>
  <c r="F105" i="6"/>
  <c r="E105" i="5"/>
  <c r="K88" i="5"/>
  <c r="I88" i="5" s="1"/>
  <c r="K50" i="5"/>
  <c r="O62" i="5"/>
  <c r="M50" i="5"/>
  <c r="D189" i="3"/>
  <c r="N189" i="3"/>
  <c r="O141" i="3"/>
  <c r="N141" i="3" s="1"/>
  <c r="F59" i="5"/>
  <c r="E59" i="5" s="1"/>
  <c r="E60" i="5"/>
  <c r="D60" i="5" s="1"/>
  <c r="I167" i="3"/>
  <c r="D167" i="3" s="1"/>
  <c r="J115" i="3"/>
  <c r="J130" i="3"/>
  <c r="I130" i="3" s="1"/>
  <c r="O119" i="3"/>
  <c r="K98" i="3"/>
  <c r="K96" i="3" s="1"/>
  <c r="Q137" i="3"/>
  <c r="Q29" i="3"/>
  <c r="N45" i="3"/>
  <c r="N54" i="6"/>
  <c r="O53" i="6"/>
  <c r="F115" i="6"/>
  <c r="E115" i="5"/>
  <c r="D115" i="5" s="1"/>
  <c r="E85" i="5"/>
  <c r="E63" i="6"/>
  <c r="D63" i="6" s="1"/>
  <c r="F62" i="6"/>
  <c r="E62" i="6" s="1"/>
  <c r="L98" i="6"/>
  <c r="L72" i="6" s="1"/>
  <c r="L72" i="5"/>
  <c r="L71" i="5" s="1"/>
  <c r="M62" i="5"/>
  <c r="O90" i="5"/>
  <c r="N72" i="5"/>
  <c r="P24" i="5"/>
  <c r="E106" i="6"/>
  <c r="N101" i="6"/>
  <c r="O75" i="6"/>
  <c r="E51" i="5"/>
  <c r="D51" i="5" s="1"/>
  <c r="F50" i="5"/>
  <c r="N188" i="3"/>
  <c r="D188" i="3"/>
  <c r="L86" i="5"/>
  <c r="I86" i="5" s="1"/>
  <c r="I183" i="3"/>
  <c r="F39" i="5"/>
  <c r="E40" i="5"/>
  <c r="E73" i="11"/>
  <c r="F72" i="11"/>
  <c r="N52" i="5"/>
  <c r="I44" i="5"/>
  <c r="L43" i="5"/>
  <c r="L38" i="5" s="1"/>
  <c r="P121" i="3"/>
  <c r="E132" i="3"/>
  <c r="E176" i="3"/>
  <c r="D176" i="3" s="1"/>
  <c r="F124" i="3"/>
  <c r="E124" i="3" s="1"/>
  <c r="J110" i="3"/>
  <c r="Q39" i="5"/>
  <c r="M138" i="3"/>
  <c r="E150" i="3"/>
  <c r="D150" i="3" s="1"/>
  <c r="E143" i="3"/>
  <c r="N115" i="3"/>
  <c r="P57" i="11"/>
  <c r="K61" i="11"/>
  <c r="N42" i="11"/>
  <c r="N36" i="11"/>
  <c r="M43" i="11"/>
  <c r="H34" i="11"/>
  <c r="L39" i="6"/>
  <c r="I55" i="6"/>
  <c r="P100" i="6"/>
  <c r="P74" i="6" s="1"/>
  <c r="N74" i="6" s="1"/>
  <c r="P74" i="5"/>
  <c r="N74" i="5" s="1"/>
  <c r="N100" i="5"/>
  <c r="F50" i="6"/>
  <c r="E50" i="6" s="1"/>
  <c r="E51" i="6"/>
  <c r="D51" i="6" s="1"/>
  <c r="J59" i="6"/>
  <c r="I59" i="6" s="1"/>
  <c r="G62" i="6"/>
  <c r="P53" i="6"/>
  <c r="P38" i="6" s="1"/>
  <c r="K90" i="6"/>
  <c r="J103" i="6"/>
  <c r="I103" i="5"/>
  <c r="E49" i="5"/>
  <c r="D49" i="5" s="1"/>
  <c r="F104" i="6"/>
  <c r="E104" i="5"/>
  <c r="D104" i="5" s="1"/>
  <c r="F107" i="6"/>
  <c r="E107" i="5"/>
  <c r="D107" i="5" s="1"/>
  <c r="F83" i="5"/>
  <c r="E83" i="5" s="1"/>
  <c r="O113" i="6"/>
  <c r="N113" i="5"/>
  <c r="D113" i="5"/>
  <c r="E52" i="6"/>
  <c r="D52" i="6" s="1"/>
  <c r="H62" i="5"/>
  <c r="P91" i="5"/>
  <c r="M24" i="5"/>
  <c r="D66" i="5"/>
  <c r="H76" i="5"/>
  <c r="J105" i="6"/>
  <c r="I105" i="5"/>
  <c r="N104" i="5"/>
  <c r="I74" i="5"/>
  <c r="N50" i="5"/>
  <c r="I165" i="3"/>
  <c r="D165" i="3" s="1"/>
  <c r="J113" i="3"/>
  <c r="I113" i="3" s="1"/>
  <c r="L61" i="11"/>
  <c r="E55" i="5"/>
  <c r="P141" i="3"/>
  <c r="N57" i="5"/>
  <c r="E63" i="11"/>
  <c r="G129" i="3"/>
  <c r="E129" i="3" s="1"/>
  <c r="E181" i="3"/>
  <c r="D181" i="3" s="1"/>
  <c r="P75" i="5"/>
  <c r="L62" i="5"/>
  <c r="N122" i="3"/>
  <c r="E187" i="3"/>
  <c r="D187" i="3" s="1"/>
  <c r="F135" i="3"/>
  <c r="E135" i="3" s="1"/>
  <c r="E128" i="3"/>
  <c r="J28" i="3"/>
  <c r="J93" i="3"/>
  <c r="J14" i="3"/>
  <c r="N156" i="3"/>
  <c r="M143" i="3"/>
  <c r="M28" i="3" s="1"/>
  <c r="H25" i="3"/>
  <c r="M39" i="6"/>
  <c r="O43" i="6"/>
  <c r="N44" i="6"/>
  <c r="D44" i="6"/>
  <c r="D116" i="6"/>
  <c r="G100" i="6"/>
  <c r="G74" i="6" s="1"/>
  <c r="E74" i="6" s="1"/>
  <c r="G74" i="5"/>
  <c r="E74" i="5" s="1"/>
  <c r="P67" i="6"/>
  <c r="G50" i="6"/>
  <c r="G39" i="6"/>
  <c r="G53" i="6"/>
  <c r="L104" i="6"/>
  <c r="L79" i="5"/>
  <c r="L78" i="5" s="1"/>
  <c r="J85" i="5"/>
  <c r="L107" i="6"/>
  <c r="L83" i="5"/>
  <c r="F111" i="6"/>
  <c r="E111" i="5"/>
  <c r="D111" i="5" s="1"/>
  <c r="E48" i="6"/>
  <c r="D48" i="6" s="1"/>
  <c r="O98" i="6"/>
  <c r="N98" i="5"/>
  <c r="D98" i="5"/>
  <c r="K62" i="5"/>
  <c r="F91" i="5"/>
  <c r="G24" i="5"/>
  <c r="N56" i="5"/>
  <c r="Q67" i="5"/>
  <c r="K77" i="5"/>
  <c r="I77" i="5" s="1"/>
  <c r="N84" i="5"/>
  <c r="K76" i="5"/>
  <c r="N104" i="6"/>
  <c r="Q81" i="5"/>
  <c r="P93" i="5"/>
  <c r="N93" i="5" s="1"/>
  <c r="E41" i="5"/>
  <c r="D41" i="5" s="1"/>
  <c r="E44" i="5"/>
  <c r="D44" i="5" s="1"/>
  <c r="F43" i="5"/>
  <c r="N135" i="3"/>
  <c r="I49" i="5"/>
  <c r="E64" i="11"/>
  <c r="E75" i="5"/>
  <c r="L53" i="5"/>
  <c r="D158" i="3"/>
  <c r="E106" i="3"/>
  <c r="K121" i="3"/>
  <c r="H130" i="3"/>
  <c r="H121" i="3" s="1"/>
  <c r="N49" i="5"/>
  <c r="M75" i="11"/>
  <c r="G137" i="3"/>
  <c r="O132" i="3"/>
  <c r="N132" i="3" s="1"/>
  <c r="I41" i="6"/>
  <c r="E65" i="6"/>
  <c r="D65" i="6" s="1"/>
  <c r="E58" i="6"/>
  <c r="D58" i="6" s="1"/>
  <c r="N59" i="6"/>
  <c r="D59" i="6"/>
  <c r="I47" i="6"/>
  <c r="G59" i="6"/>
  <c r="L53" i="6"/>
  <c r="O103" i="6"/>
  <c r="N103" i="5"/>
  <c r="K59" i="6"/>
  <c r="I60" i="6"/>
  <c r="N76" i="6"/>
  <c r="M59" i="6"/>
  <c r="I45" i="6"/>
  <c r="D45" i="6" s="1"/>
  <c r="H83" i="5"/>
  <c r="E47" i="6"/>
  <c r="D47" i="6" s="1"/>
  <c r="L90" i="5"/>
  <c r="K67" i="5"/>
  <c r="O59" i="5"/>
  <c r="N60" i="5"/>
  <c r="G76" i="5"/>
  <c r="N96" i="5"/>
  <c r="I100" i="6"/>
  <c r="F81" i="5"/>
  <c r="E81" i="5" s="1"/>
  <c r="E82" i="5"/>
  <c r="F93" i="5"/>
  <c r="E93" i="5" s="1"/>
  <c r="G73" i="5"/>
  <c r="I55" i="5"/>
  <c r="I41" i="5"/>
  <c r="J39" i="5"/>
  <c r="E54" i="5"/>
  <c r="F53" i="5"/>
  <c r="E53" i="5" s="1"/>
  <c r="I154" i="3"/>
  <c r="D154" i="3" s="1"/>
  <c r="J102" i="3"/>
  <c r="E155" i="3"/>
  <c r="E103" i="3" s="1"/>
  <c r="F103" i="3"/>
  <c r="G121" i="3"/>
  <c r="I123" i="3"/>
  <c r="J128" i="3"/>
  <c r="I128" i="3" s="1"/>
  <c r="E157" i="3"/>
  <c r="I112" i="3"/>
  <c r="E175" i="3"/>
  <c r="D175" i="3" s="1"/>
  <c r="F123" i="3"/>
  <c r="E110" i="3"/>
  <c r="L94" i="3"/>
  <c r="F29" i="3"/>
  <c r="H138" i="3"/>
  <c r="H137" i="3" s="1"/>
  <c r="M14" i="3"/>
  <c r="M53" i="6"/>
  <c r="G43" i="6"/>
  <c r="G78" i="5"/>
  <c r="P107" i="6"/>
  <c r="P83" i="6" s="1"/>
  <c r="N107" i="5"/>
  <c r="P83" i="5"/>
  <c r="N83" i="5" s="1"/>
  <c r="P78" i="5"/>
  <c r="N79" i="5"/>
  <c r="K43" i="6"/>
  <c r="G113" i="6"/>
  <c r="G91" i="6" s="1"/>
  <c r="G90" i="6" s="1"/>
  <c r="G91" i="5"/>
  <c r="G90" i="5" s="1"/>
  <c r="L43" i="6"/>
  <c r="E60" i="6"/>
  <c r="D60" i="6" s="1"/>
  <c r="F59" i="6"/>
  <c r="E59" i="6" s="1"/>
  <c r="K81" i="5"/>
  <c r="M90" i="5"/>
  <c r="N44" i="5"/>
  <c r="O43" i="5"/>
  <c r="O77" i="5"/>
  <c r="O105" i="6"/>
  <c r="N105" i="5"/>
  <c r="D105" i="5"/>
  <c r="L81" i="5"/>
  <c r="L66" i="5" s="1"/>
  <c r="I188" i="3"/>
  <c r="K136" i="3"/>
  <c r="I136" i="3" s="1"/>
  <c r="H73" i="5"/>
  <c r="N101" i="5"/>
  <c r="Q50" i="5"/>
  <c r="M114" i="3"/>
  <c r="G101" i="3"/>
  <c r="I122" i="3"/>
  <c r="E178" i="3"/>
  <c r="F126" i="3"/>
  <c r="E126" i="3" s="1"/>
  <c r="N94" i="3"/>
  <c r="O93" i="3"/>
  <c r="O14" i="3"/>
  <c r="N14" i="3" s="1"/>
  <c r="Q93" i="3"/>
  <c r="Q14" i="3"/>
  <c r="N127" i="3"/>
  <c r="E31" i="9"/>
  <c r="E30" i="9" s="1"/>
  <c r="F96" i="3"/>
  <c r="E96" i="3" s="1"/>
  <c r="E97" i="3"/>
  <c r="D47" i="5"/>
  <c r="N47" i="5"/>
  <c r="J134" i="3"/>
  <c r="I134" i="3" s="1"/>
  <c r="I54" i="6"/>
  <c r="J53" i="6"/>
  <c r="J112" i="6"/>
  <c r="I112" i="5"/>
  <c r="G103" i="6"/>
  <c r="E103" i="5"/>
  <c r="D103" i="5" s="1"/>
  <c r="I56" i="5"/>
  <c r="D56" i="5" s="1"/>
  <c r="O67" i="6"/>
  <c r="N68" i="6"/>
  <c r="M43" i="6"/>
  <c r="Q78" i="5"/>
  <c r="H98" i="6"/>
  <c r="H72" i="5"/>
  <c r="E72" i="5" s="1"/>
  <c r="K62" i="6"/>
  <c r="I62" i="6" s="1"/>
  <c r="M104" i="6"/>
  <c r="M79" i="6" s="1"/>
  <c r="M78" i="6" s="1"/>
  <c r="M79" i="5"/>
  <c r="M78" i="5" s="1"/>
  <c r="N45" i="6"/>
  <c r="E56" i="6"/>
  <c r="D56" i="6" s="1"/>
  <c r="E45" i="6"/>
  <c r="F69" i="5"/>
  <c r="E69" i="5" s="1"/>
  <c r="F114" i="6"/>
  <c r="E114" i="5"/>
  <c r="D114" i="5" s="1"/>
  <c r="Q90" i="5"/>
  <c r="P59" i="5"/>
  <c r="E77" i="5"/>
  <c r="P68" i="5"/>
  <c r="O80" i="5"/>
  <c r="F76" i="5"/>
  <c r="E76" i="5" s="1"/>
  <c r="N96" i="6"/>
  <c r="N97" i="6"/>
  <c r="K93" i="5"/>
  <c r="I93" i="5" s="1"/>
  <c r="K133" i="3"/>
  <c r="I133" i="3" s="1"/>
  <c r="I185" i="3"/>
  <c r="D185" i="3" s="1"/>
  <c r="J73" i="5"/>
  <c r="I73" i="5" s="1"/>
  <c r="G43" i="5"/>
  <c r="N162" i="3"/>
  <c r="D162" i="3"/>
  <c r="O110" i="3"/>
  <c r="N110" i="3" s="1"/>
  <c r="D178" i="3"/>
  <c r="N178" i="3"/>
  <c r="O126" i="3"/>
  <c r="N126" i="3" s="1"/>
  <c r="O128" i="3"/>
  <c r="N128" i="3" s="1"/>
  <c r="E171" i="3"/>
  <c r="D171" i="3" s="1"/>
  <c r="G119" i="3"/>
  <c r="G118" i="3" s="1"/>
  <c r="O136" i="3"/>
  <c r="N136" i="3" s="1"/>
  <c r="H93" i="3"/>
  <c r="H28" i="3"/>
  <c r="E149" i="3"/>
  <c r="D149" i="3" s="1"/>
  <c r="E184" i="3"/>
  <c r="D184" i="3" s="1"/>
  <c r="D62" i="6" l="1"/>
  <c r="N50" i="6"/>
  <c r="I98" i="6"/>
  <c r="J72" i="6"/>
  <c r="D155" i="3"/>
  <c r="K38" i="6"/>
  <c r="N82" i="5"/>
  <c r="O81" i="5"/>
  <c r="D76" i="11"/>
  <c r="I75" i="11"/>
  <c r="I57" i="11"/>
  <c r="J56" i="11"/>
  <c r="Q38" i="6"/>
  <c r="E91" i="5"/>
  <c r="E90" i="5" s="1"/>
  <c r="F90" i="5"/>
  <c r="H33" i="11"/>
  <c r="N53" i="6"/>
  <c r="E105" i="6"/>
  <c r="F80" i="6"/>
  <c r="N111" i="6"/>
  <c r="O88" i="6"/>
  <c r="N89" i="5"/>
  <c r="I24" i="5"/>
  <c r="N67" i="6"/>
  <c r="I105" i="6"/>
  <c r="J80" i="6"/>
  <c r="E50" i="5"/>
  <c r="D50" i="5" s="1"/>
  <c r="E130" i="3"/>
  <c r="D41" i="6"/>
  <c r="E53" i="6"/>
  <c r="D53" i="6" s="1"/>
  <c r="E28" i="9"/>
  <c r="E62" i="5"/>
  <c r="E97" i="6"/>
  <c r="G70" i="6"/>
  <c r="E78" i="5"/>
  <c r="D48" i="11"/>
  <c r="I38" i="11"/>
  <c r="D41" i="11"/>
  <c r="D60" i="11"/>
  <c r="O137" i="3"/>
  <c r="N34" i="11"/>
  <c r="O33" i="11"/>
  <c r="J121" i="3"/>
  <c r="I121" i="3" s="1"/>
  <c r="I104" i="6"/>
  <c r="L79" i="6"/>
  <c r="I28" i="3"/>
  <c r="D55" i="5"/>
  <c r="E107" i="6"/>
  <c r="F83" i="6"/>
  <c r="I39" i="6"/>
  <c r="J38" i="6"/>
  <c r="N66" i="11"/>
  <c r="I81" i="5"/>
  <c r="E75" i="11"/>
  <c r="E22" i="11"/>
  <c r="D37" i="11"/>
  <c r="F101" i="3"/>
  <c r="M25" i="3"/>
  <c r="N53" i="5"/>
  <c r="I72" i="11"/>
  <c r="K69" i="6"/>
  <c r="I96" i="6"/>
  <c r="F93" i="3"/>
  <c r="E94" i="3"/>
  <c r="E14" i="3" s="1"/>
  <c r="F14" i="3"/>
  <c r="F28" i="3"/>
  <c r="E28" i="3" s="1"/>
  <c r="P38" i="5"/>
  <c r="I97" i="6"/>
  <c r="J70" i="6"/>
  <c r="N106" i="6"/>
  <c r="D106" i="6"/>
  <c r="O82" i="6"/>
  <c r="P33" i="11"/>
  <c r="G92" i="3"/>
  <c r="D68" i="11"/>
  <c r="N80" i="5"/>
  <c r="O24" i="5"/>
  <c r="O78" i="5"/>
  <c r="N78" i="5" s="1"/>
  <c r="N75" i="6"/>
  <c r="L71" i="6"/>
  <c r="I46" i="11"/>
  <c r="N39" i="5"/>
  <c r="O38" i="5"/>
  <c r="P71" i="5"/>
  <c r="E20" i="10"/>
  <c r="E10" i="10" s="1"/>
  <c r="E29" i="10" s="1"/>
  <c r="E34" i="10" s="1"/>
  <c r="D146" i="3"/>
  <c r="I99" i="6"/>
  <c r="J73" i="6"/>
  <c r="I114" i="6"/>
  <c r="J92" i="6"/>
  <c r="I79" i="5"/>
  <c r="E34" i="11"/>
  <c r="F33" i="11"/>
  <c r="D45" i="11"/>
  <c r="I50" i="6"/>
  <c r="D50" i="6" s="1"/>
  <c r="I22" i="11"/>
  <c r="L56" i="11"/>
  <c r="I53" i="5"/>
  <c r="D53" i="5" s="1"/>
  <c r="D44" i="11"/>
  <c r="N43" i="6"/>
  <c r="D43" i="6"/>
  <c r="E71" i="7"/>
  <c r="E55" i="7" s="1"/>
  <c r="E137" i="3"/>
  <c r="E73" i="5"/>
  <c r="N97" i="3"/>
  <c r="O96" i="3"/>
  <c r="N96" i="3" s="1"/>
  <c r="E112" i="6"/>
  <c r="D112" i="6" s="1"/>
  <c r="G89" i="6"/>
  <c r="N86" i="5"/>
  <c r="I43" i="5"/>
  <c r="E109" i="6"/>
  <c r="F85" i="6"/>
  <c r="I78" i="5"/>
  <c r="N83" i="6"/>
  <c r="N57" i="11"/>
  <c r="O56" i="11"/>
  <c r="I69" i="11"/>
  <c r="E43" i="11"/>
  <c r="N46" i="11"/>
  <c r="E72" i="7"/>
  <c r="E70" i="7"/>
  <c r="P71" i="6"/>
  <c r="N75" i="11"/>
  <c r="E138" i="3"/>
  <c r="G87" i="5"/>
  <c r="I43" i="6"/>
  <c r="N67" i="5"/>
  <c r="D96" i="5"/>
  <c r="N101" i="3"/>
  <c r="E101" i="6"/>
  <c r="D101" i="6" s="1"/>
  <c r="G75" i="6"/>
  <c r="G67" i="5"/>
  <c r="E66" i="11"/>
  <c r="D36" i="11"/>
  <c r="Q66" i="6"/>
  <c r="E104" i="6"/>
  <c r="F79" i="6"/>
  <c r="P67" i="5"/>
  <c r="N68" i="5"/>
  <c r="M38" i="6"/>
  <c r="O121" i="3"/>
  <c r="N121" i="3" s="1"/>
  <c r="D73" i="11"/>
  <c r="K90" i="5"/>
  <c r="I91" i="5"/>
  <c r="N22" i="11"/>
  <c r="E96" i="6"/>
  <c r="D96" i="6" s="1"/>
  <c r="F69" i="6"/>
  <c r="I92" i="5"/>
  <c r="J90" i="5"/>
  <c r="D147" i="3"/>
  <c r="D35" i="11"/>
  <c r="D67" i="11"/>
  <c r="D42" i="11"/>
  <c r="I61" i="11"/>
  <c r="G33" i="11"/>
  <c r="K92" i="3"/>
  <c r="D77" i="11"/>
  <c r="I103" i="6"/>
  <c r="J77" i="6"/>
  <c r="M137" i="3"/>
  <c r="M92" i="3" s="1"/>
  <c r="E110" i="6"/>
  <c r="D110" i="6" s="1"/>
  <c r="F86" i="6"/>
  <c r="D102" i="5"/>
  <c r="G38" i="5"/>
  <c r="G71" i="5"/>
  <c r="N85" i="5"/>
  <c r="E57" i="11"/>
  <c r="F56" i="11"/>
  <c r="D40" i="11"/>
  <c r="H56" i="11"/>
  <c r="Q33" i="11"/>
  <c r="N105" i="6"/>
  <c r="D105" i="6"/>
  <c r="O80" i="6"/>
  <c r="G38" i="6"/>
  <c r="I112" i="6"/>
  <c r="J89" i="6"/>
  <c r="N77" i="5"/>
  <c r="I76" i="5"/>
  <c r="N100" i="6"/>
  <c r="D45" i="3"/>
  <c r="D16" i="3" s="1"/>
  <c r="I53" i="6"/>
  <c r="Q92" i="3"/>
  <c r="Q26" i="3" s="1"/>
  <c r="N43" i="5"/>
  <c r="Q38" i="5"/>
  <c r="M67" i="5"/>
  <c r="M66" i="5" s="1"/>
  <c r="Q25" i="3"/>
  <c r="J25" i="3"/>
  <c r="I29" i="3"/>
  <c r="E119" i="3"/>
  <c r="E102" i="6"/>
  <c r="F76" i="6"/>
  <c r="P87" i="5"/>
  <c r="D58" i="11"/>
  <c r="D52" i="3"/>
  <c r="D20" i="3" s="1"/>
  <c r="I109" i="6"/>
  <c r="J85" i="6"/>
  <c r="E100" i="6"/>
  <c r="D100" i="6" s="1"/>
  <c r="H38" i="6"/>
  <c r="I66" i="11"/>
  <c r="E38" i="11"/>
  <c r="N98" i="6"/>
  <c r="O72" i="6"/>
  <c r="E72" i="11"/>
  <c r="J101" i="3"/>
  <c r="I102" i="3"/>
  <c r="H71" i="5"/>
  <c r="H66" i="5" s="1"/>
  <c r="O28" i="3"/>
  <c r="E39" i="5"/>
  <c r="E38" i="5" s="1"/>
  <c r="F38" i="5"/>
  <c r="N62" i="5"/>
  <c r="D62" i="5"/>
  <c r="E113" i="6"/>
  <c r="D113" i="6" s="1"/>
  <c r="F91" i="6"/>
  <c r="E118" i="3"/>
  <c r="M38" i="5"/>
  <c r="E39" i="6"/>
  <c r="F38" i="6"/>
  <c r="L25" i="3"/>
  <c r="P137" i="3"/>
  <c r="P92" i="3" s="1"/>
  <c r="I111" i="6"/>
  <c r="J88" i="6"/>
  <c r="J67" i="5"/>
  <c r="N112" i="6"/>
  <c r="O89" i="6"/>
  <c r="D39" i="11"/>
  <c r="K56" i="11"/>
  <c r="J33" i="11"/>
  <c r="I34" i="11"/>
  <c r="E108" i="6"/>
  <c r="D108" i="6" s="1"/>
  <c r="G84" i="6"/>
  <c r="E98" i="6"/>
  <c r="D98" i="6" s="1"/>
  <c r="H72" i="6"/>
  <c r="N59" i="5"/>
  <c r="D59" i="5"/>
  <c r="Q66" i="5"/>
  <c r="E111" i="6"/>
  <c r="D111" i="6" s="1"/>
  <c r="F88" i="6"/>
  <c r="L38" i="6"/>
  <c r="D55" i="6"/>
  <c r="D152" i="3"/>
  <c r="N114" i="6"/>
  <c r="O92" i="6"/>
  <c r="N75" i="5"/>
  <c r="D109" i="6"/>
  <c r="N109" i="6"/>
  <c r="O85" i="6"/>
  <c r="N115" i="6"/>
  <c r="O108" i="3"/>
  <c r="J118" i="3"/>
  <c r="I118" i="3" s="1"/>
  <c r="I119" i="3"/>
  <c r="D64" i="5"/>
  <c r="N49" i="11"/>
  <c r="N69" i="11"/>
  <c r="D49" i="11"/>
  <c r="D50" i="11"/>
  <c r="I102" i="6"/>
  <c r="K33" i="11"/>
  <c r="P90" i="5"/>
  <c r="N90" i="5" s="1"/>
  <c r="E29" i="3"/>
  <c r="F25" i="3"/>
  <c r="H92" i="3"/>
  <c r="L93" i="3"/>
  <c r="L28" i="3"/>
  <c r="L14" i="3"/>
  <c r="D64" i="11"/>
  <c r="F92" i="6"/>
  <c r="E114" i="6"/>
  <c r="D114" i="6" s="1"/>
  <c r="N93" i="3"/>
  <c r="E123" i="3"/>
  <c r="F121" i="3"/>
  <c r="E121" i="3" s="1"/>
  <c r="I110" i="3"/>
  <c r="J108" i="3"/>
  <c r="O71" i="5"/>
  <c r="N71" i="5" s="1"/>
  <c r="O118" i="3"/>
  <c r="N118" i="3" s="1"/>
  <c r="N119" i="3"/>
  <c r="I43" i="11"/>
  <c r="O25" i="3"/>
  <c r="N29" i="3"/>
  <c r="D29" i="3"/>
  <c r="D23" i="3" s="1"/>
  <c r="M33" i="11"/>
  <c r="N116" i="3"/>
  <c r="O114" i="3"/>
  <c r="N114" i="3" s="1"/>
  <c r="H90" i="5"/>
  <c r="D55" i="11"/>
  <c r="D78" i="11"/>
  <c r="N61" i="11"/>
  <c r="E52" i="11"/>
  <c r="D54" i="11"/>
  <c r="E87" i="5"/>
  <c r="D59" i="11"/>
  <c r="Q56" i="11"/>
  <c r="N113" i="6"/>
  <c r="O91" i="6"/>
  <c r="K87" i="5"/>
  <c r="K66" i="5" s="1"/>
  <c r="E24" i="5"/>
  <c r="N88" i="5"/>
  <c r="O87" i="5"/>
  <c r="N87" i="5" s="1"/>
  <c r="F67" i="5"/>
  <c r="I76" i="6"/>
  <c r="E116" i="3"/>
  <c r="F114" i="3"/>
  <c r="E114" i="3" s="1"/>
  <c r="F108" i="3"/>
  <c r="N43" i="11"/>
  <c r="D65" i="11"/>
  <c r="D71" i="11"/>
  <c r="D74" i="11"/>
  <c r="E46" i="11"/>
  <c r="E88" i="5"/>
  <c r="P90" i="6"/>
  <c r="P66" i="6" s="1"/>
  <c r="D63" i="11"/>
  <c r="I97" i="3"/>
  <c r="J96" i="3"/>
  <c r="I96" i="3" s="1"/>
  <c r="N99" i="6"/>
  <c r="D99" i="6"/>
  <c r="O73" i="6"/>
  <c r="N142" i="3"/>
  <c r="I83" i="5"/>
  <c r="P81" i="5"/>
  <c r="N38" i="11"/>
  <c r="L33" i="11"/>
  <c r="G56" i="11"/>
  <c r="O38" i="6"/>
  <c r="E69" i="11"/>
  <c r="I52" i="11"/>
  <c r="E103" i="6"/>
  <c r="G77" i="6"/>
  <c r="J71" i="5"/>
  <c r="I71" i="5" s="1"/>
  <c r="I72" i="5"/>
  <c r="I39" i="5"/>
  <c r="I38" i="5" s="1"/>
  <c r="J38" i="5"/>
  <c r="D103" i="6"/>
  <c r="N103" i="6"/>
  <c r="O77" i="6"/>
  <c r="I107" i="6"/>
  <c r="L83" i="6"/>
  <c r="E105" i="3"/>
  <c r="D157" i="3"/>
  <c r="E43" i="5"/>
  <c r="D43" i="5" s="1"/>
  <c r="I85" i="5"/>
  <c r="I94" i="3"/>
  <c r="I14" i="3" s="1"/>
  <c r="P56" i="11"/>
  <c r="N91" i="5"/>
  <c r="E115" i="6"/>
  <c r="D115" i="6" s="1"/>
  <c r="F93" i="6"/>
  <c r="J114" i="3"/>
  <c r="I114" i="3" s="1"/>
  <c r="I115" i="3"/>
  <c r="N72" i="11"/>
  <c r="D34" i="3"/>
  <c r="D13" i="3" s="1"/>
  <c r="D61" i="6"/>
  <c r="F71" i="5"/>
  <c r="D46" i="5"/>
  <c r="I100" i="3"/>
  <c r="J99" i="3"/>
  <c r="I99" i="3" s="1"/>
  <c r="N103" i="3"/>
  <c r="E61" i="11"/>
  <c r="D47" i="11"/>
  <c r="D70" i="11"/>
  <c r="P26" i="3" l="1"/>
  <c r="M26" i="3"/>
  <c r="I101" i="3"/>
  <c r="O66" i="5"/>
  <c r="D43" i="11"/>
  <c r="O81" i="6"/>
  <c r="N81" i="6" s="1"/>
  <c r="N82" i="6"/>
  <c r="I87" i="5"/>
  <c r="I80" i="6"/>
  <c r="J24" i="6"/>
  <c r="I24" i="6" s="1"/>
  <c r="J78" i="6"/>
  <c r="N81" i="5"/>
  <c r="N91" i="6"/>
  <c r="O90" i="6"/>
  <c r="N90" i="6" s="1"/>
  <c r="I33" i="11"/>
  <c r="D34" i="11"/>
  <c r="E33" i="11"/>
  <c r="D69" i="11"/>
  <c r="E108" i="3"/>
  <c r="L92" i="3"/>
  <c r="I77" i="6"/>
  <c r="E93" i="6"/>
  <c r="D72" i="11"/>
  <c r="P66" i="5"/>
  <c r="E76" i="7"/>
  <c r="E54" i="7"/>
  <c r="E75" i="7" s="1"/>
  <c r="D46" i="11"/>
  <c r="I108" i="3"/>
  <c r="I70" i="6"/>
  <c r="J67" i="6"/>
  <c r="G67" i="6"/>
  <c r="E70" i="6"/>
  <c r="H26" i="3"/>
  <c r="E38" i="6"/>
  <c r="D39" i="6"/>
  <c r="N72" i="6"/>
  <c r="O71" i="6"/>
  <c r="E76" i="6"/>
  <c r="F71" i="6"/>
  <c r="F78" i="6"/>
  <c r="E78" i="6" s="1"/>
  <c r="E79" i="6"/>
  <c r="E25" i="3"/>
  <c r="D102" i="6"/>
  <c r="D104" i="6"/>
  <c r="N56" i="11"/>
  <c r="I92" i="6"/>
  <c r="I90" i="6" s="1"/>
  <c r="J90" i="6"/>
  <c r="N33" i="11"/>
  <c r="D97" i="6"/>
  <c r="I93" i="3"/>
  <c r="I72" i="6"/>
  <c r="J71" i="6"/>
  <c r="I71" i="6" s="1"/>
  <c r="N137" i="3"/>
  <c r="J92" i="3"/>
  <c r="F87" i="6"/>
  <c r="E88" i="6"/>
  <c r="F90" i="6"/>
  <c r="E91" i="6"/>
  <c r="K26" i="3"/>
  <c r="E69" i="6"/>
  <c r="F67" i="6"/>
  <c r="I38" i="6"/>
  <c r="I73" i="6"/>
  <c r="N89" i="6"/>
  <c r="E77" i="6"/>
  <c r="N108" i="3"/>
  <c r="E56" i="11"/>
  <c r="D57" i="11"/>
  <c r="D66" i="11"/>
  <c r="E85" i="6"/>
  <c r="D24" i="5"/>
  <c r="N24" i="5"/>
  <c r="E101" i="3"/>
  <c r="E67" i="5"/>
  <c r="E66" i="5" s="1"/>
  <c r="F66" i="5"/>
  <c r="E71" i="5"/>
  <c r="E83" i="6"/>
  <c r="I25" i="3"/>
  <c r="O92" i="3"/>
  <c r="I67" i="5"/>
  <c r="J66" i="5"/>
  <c r="I89" i="6"/>
  <c r="I90" i="5"/>
  <c r="E93" i="3"/>
  <c r="F92" i="3"/>
  <c r="D107" i="6"/>
  <c r="D38" i="11"/>
  <c r="N73" i="6"/>
  <c r="D52" i="11"/>
  <c r="N85" i="6"/>
  <c r="H71" i="6"/>
  <c r="H66" i="6" s="1"/>
  <c r="E72" i="6"/>
  <c r="G66" i="5"/>
  <c r="I56" i="11"/>
  <c r="E92" i="6"/>
  <c r="J87" i="6"/>
  <c r="I87" i="6" s="1"/>
  <c r="I88" i="6"/>
  <c r="D28" i="3"/>
  <c r="N28" i="3"/>
  <c r="E75" i="6"/>
  <c r="G71" i="6"/>
  <c r="G87" i="6"/>
  <c r="E89" i="6"/>
  <c r="K67" i="6"/>
  <c r="K66" i="6" s="1"/>
  <c r="I69" i="6"/>
  <c r="N88" i="6"/>
  <c r="O87" i="6"/>
  <c r="N87" i="6" s="1"/>
  <c r="I83" i="6"/>
  <c r="N25" i="3"/>
  <c r="D25" i="3"/>
  <c r="G26" i="3"/>
  <c r="D22" i="11"/>
  <c r="D38" i="6"/>
  <c r="N38" i="6"/>
  <c r="E84" i="6"/>
  <c r="E86" i="6"/>
  <c r="F81" i="6"/>
  <c r="E81" i="6" s="1"/>
  <c r="D38" i="5"/>
  <c r="N38" i="5"/>
  <c r="L78" i="6"/>
  <c r="L66" i="6" s="1"/>
  <c r="I79" i="6"/>
  <c r="I85" i="6"/>
  <c r="N80" i="6"/>
  <c r="O24" i="6"/>
  <c r="O78" i="6"/>
  <c r="N78" i="6" s="1"/>
  <c r="N77" i="6"/>
  <c r="N92" i="6"/>
  <c r="D39" i="5"/>
  <c r="D75" i="11"/>
  <c r="E80" i="6"/>
  <c r="F24" i="6"/>
  <c r="E24" i="6" s="1"/>
  <c r="M61" i="11" l="1"/>
  <c r="D62" i="11"/>
  <c r="I67" i="6"/>
  <c r="J66" i="6"/>
  <c r="I78" i="6"/>
  <c r="L26" i="3"/>
  <c r="F26" i="3"/>
  <c r="E92" i="3"/>
  <c r="E90" i="6"/>
  <c r="E71" i="6"/>
  <c r="N71" i="6"/>
  <c r="O66" i="6"/>
  <c r="N66" i="6" s="1"/>
  <c r="E87" i="6"/>
  <c r="J26" i="3"/>
  <c r="I92" i="3"/>
  <c r="D33" i="11"/>
  <c r="N66" i="5"/>
  <c r="I66" i="5"/>
  <c r="N92" i="3"/>
  <c r="O26" i="3"/>
  <c r="D24" i="6"/>
  <c r="N24" i="6"/>
  <c r="F66" i="6"/>
  <c r="E67" i="6"/>
  <c r="E66" i="6" s="1"/>
  <c r="G66" i="6"/>
  <c r="E26" i="3" l="1"/>
  <c r="I26" i="3"/>
  <c r="D26" i="3"/>
  <c r="N26" i="3"/>
  <c r="O242" i="3"/>
  <c r="I66" i="6"/>
  <c r="M56" i="11"/>
  <c r="D61" i="11"/>
  <c r="O162" i="6" l="1"/>
  <c r="O154" i="6"/>
  <c r="O146" i="6"/>
  <c r="O153" i="6"/>
  <c r="O149" i="6"/>
  <c r="O158" i="6"/>
  <c r="O145" i="6"/>
  <c r="O163" i="6"/>
  <c r="O150" i="6"/>
  <c r="O159" i="6"/>
  <c r="O155" i="6"/>
  <c r="O151" i="6"/>
  <c r="O147" i="6"/>
  <c r="O152" i="6"/>
  <c r="O148" i="6"/>
  <c r="O161" i="6"/>
  <c r="O157" i="6"/>
  <c r="O144" i="6"/>
  <c r="O156" i="6"/>
  <c r="O160" i="6"/>
  <c r="O157" i="5"/>
  <c r="O149" i="5"/>
  <c r="O158" i="5"/>
  <c r="O159" i="5"/>
  <c r="O151" i="5"/>
  <c r="O162" i="5"/>
  <c r="O156" i="5"/>
  <c r="O150" i="5"/>
  <c r="O152" i="5"/>
  <c r="O154" i="5"/>
  <c r="O163" i="5"/>
  <c r="O161" i="5"/>
  <c r="O144" i="5"/>
  <c r="O145" i="5"/>
  <c r="O155" i="5"/>
  <c r="O147" i="5"/>
  <c r="O160" i="5"/>
  <c r="O146" i="5"/>
  <c r="O148" i="5"/>
  <c r="O243" i="3"/>
  <c r="O203" i="3"/>
  <c r="O153" i="5"/>
  <c r="O226" i="3"/>
  <c r="O220" i="3"/>
  <c r="O208" i="3"/>
  <c r="O237" i="3"/>
  <c r="O229" i="3"/>
  <c r="O223" i="3"/>
  <c r="O199" i="3"/>
  <c r="O209" i="3"/>
  <c r="O202" i="3"/>
  <c r="O232" i="3"/>
  <c r="O216" i="3"/>
  <c r="O201" i="3"/>
  <c r="O219" i="3"/>
  <c r="O194" i="3"/>
  <c r="O238" i="3"/>
  <c r="O231" i="3"/>
  <c r="O213" i="3"/>
  <c r="O207" i="3"/>
  <c r="O230" i="3"/>
  <c r="O210" i="3"/>
  <c r="O239" i="3"/>
  <c r="O233" i="3"/>
  <c r="O225" i="3"/>
  <c r="O192" i="3"/>
  <c r="O240" i="3"/>
  <c r="O228" i="3"/>
  <c r="O234" i="3"/>
  <c r="O195" i="3"/>
  <c r="O212" i="3"/>
  <c r="O197" i="3"/>
  <c r="O217" i="3"/>
  <c r="O227" i="3"/>
  <c r="O214" i="3"/>
  <c r="O222" i="3"/>
  <c r="O236" i="3"/>
  <c r="O206" i="3"/>
  <c r="O224" i="3"/>
  <c r="O221" i="3"/>
  <c r="O200" i="3"/>
  <c r="M242" i="3"/>
  <c r="G242" i="3"/>
  <c r="P242" i="3"/>
  <c r="Q242" i="3"/>
  <c r="K242" i="3"/>
  <c r="H242" i="3"/>
  <c r="L242" i="3"/>
  <c r="J242" i="3"/>
  <c r="F242" i="3"/>
  <c r="D56" i="11"/>
  <c r="O131" i="5" l="1"/>
  <c r="O127" i="6"/>
  <c r="O127" i="5"/>
  <c r="O122" i="6"/>
  <c r="O126" i="6"/>
  <c r="O133" i="5"/>
  <c r="O132" i="6"/>
  <c r="O141" i="5"/>
  <c r="O137" i="6"/>
  <c r="O125" i="6"/>
  <c r="H159" i="6"/>
  <c r="H137" i="6" s="1"/>
  <c r="H151" i="6"/>
  <c r="H126" i="6" s="1"/>
  <c r="H20" i="6" s="1"/>
  <c r="H156" i="6"/>
  <c r="H133" i="6" s="1"/>
  <c r="H28" i="6" s="1"/>
  <c r="H152" i="6"/>
  <c r="H127" i="6" s="1"/>
  <c r="H21" i="6" s="1"/>
  <c r="H157" i="6"/>
  <c r="H134" i="6" s="1"/>
  <c r="H29" i="6" s="1"/>
  <c r="H153" i="6"/>
  <c r="H129" i="6" s="1"/>
  <c r="H162" i="6"/>
  <c r="H141" i="6" s="1"/>
  <c r="H36" i="6" s="1"/>
  <c r="H149" i="6"/>
  <c r="H124" i="6" s="1"/>
  <c r="H18" i="6" s="1"/>
  <c r="H145" i="6"/>
  <c r="H119" i="6" s="1"/>
  <c r="H13" i="6" s="1"/>
  <c r="H158" i="6"/>
  <c r="H135" i="6" s="1"/>
  <c r="H30" i="6" s="1"/>
  <c r="H154" i="6"/>
  <c r="H131" i="6" s="1"/>
  <c r="H155" i="6"/>
  <c r="H132" i="6" s="1"/>
  <c r="H27" i="6" s="1"/>
  <c r="H160" i="6"/>
  <c r="H138" i="6" s="1"/>
  <c r="H33" i="6" s="1"/>
  <c r="H147" i="6"/>
  <c r="H122" i="6" s="1"/>
  <c r="H150" i="6"/>
  <c r="H125" i="6" s="1"/>
  <c r="H19" i="6" s="1"/>
  <c r="H163" i="6"/>
  <c r="H142" i="6" s="1"/>
  <c r="H37" i="6" s="1"/>
  <c r="H148" i="6"/>
  <c r="H123" i="6" s="1"/>
  <c r="H17" i="6" s="1"/>
  <c r="H161" i="6"/>
  <c r="H140" i="6" s="1"/>
  <c r="H146" i="6"/>
  <c r="H120" i="6" s="1"/>
  <c r="H14" i="6" s="1"/>
  <c r="H144" i="6"/>
  <c r="H118" i="6" s="1"/>
  <c r="H157" i="5"/>
  <c r="H134" i="5" s="1"/>
  <c r="H29" i="5" s="1"/>
  <c r="H149" i="5"/>
  <c r="H124" i="5" s="1"/>
  <c r="H18" i="5" s="1"/>
  <c r="H163" i="5"/>
  <c r="H160" i="5"/>
  <c r="H138" i="5" s="1"/>
  <c r="H33" i="5" s="1"/>
  <c r="H144" i="5"/>
  <c r="H118" i="5" s="1"/>
  <c r="H154" i="5"/>
  <c r="H131" i="5" s="1"/>
  <c r="H147" i="5"/>
  <c r="H122" i="5" s="1"/>
  <c r="H152" i="5"/>
  <c r="H127" i="5" s="1"/>
  <c r="H21" i="5" s="1"/>
  <c r="H159" i="5"/>
  <c r="H137" i="5" s="1"/>
  <c r="H151" i="5"/>
  <c r="H126" i="5" s="1"/>
  <c r="H20" i="5" s="1"/>
  <c r="H156" i="5"/>
  <c r="H133" i="5" s="1"/>
  <c r="H28" i="5" s="1"/>
  <c r="H148" i="5"/>
  <c r="H123" i="5" s="1"/>
  <c r="H17" i="5" s="1"/>
  <c r="H161" i="5"/>
  <c r="H140" i="5" s="1"/>
  <c r="H153" i="5"/>
  <c r="H129" i="5" s="1"/>
  <c r="H150" i="5"/>
  <c r="H125" i="5" s="1"/>
  <c r="H19" i="5" s="1"/>
  <c r="H145" i="5"/>
  <c r="H119" i="5" s="1"/>
  <c r="H13" i="5" s="1"/>
  <c r="H158" i="5"/>
  <c r="H135" i="5" s="1"/>
  <c r="H30" i="5" s="1"/>
  <c r="H155" i="5"/>
  <c r="H132" i="5" s="1"/>
  <c r="H27" i="5" s="1"/>
  <c r="H162" i="5"/>
  <c r="H141" i="5" s="1"/>
  <c r="H36" i="5" s="1"/>
  <c r="H146" i="5"/>
  <c r="H120" i="5" s="1"/>
  <c r="H14" i="5" s="1"/>
  <c r="H232" i="3"/>
  <c r="H219" i="3"/>
  <c r="H239" i="3"/>
  <c r="H209" i="3"/>
  <c r="H222" i="3"/>
  <c r="H220" i="3"/>
  <c r="H203" i="3"/>
  <c r="H243" i="3"/>
  <c r="H208" i="3"/>
  <c r="H201" i="3"/>
  <c r="H206" i="3"/>
  <c r="H224" i="3"/>
  <c r="H227" i="3"/>
  <c r="H212" i="3"/>
  <c r="H223" i="3"/>
  <c r="H194" i="3"/>
  <c r="H234" i="3"/>
  <c r="H214" i="3"/>
  <c r="H230" i="3"/>
  <c r="H202" i="3"/>
  <c r="H18" i="3" s="1"/>
  <c r="H221" i="3"/>
  <c r="H216" i="3"/>
  <c r="H215" i="3" s="1"/>
  <c r="H192" i="3"/>
  <c r="H191" i="3" s="1"/>
  <c r="H213" i="3"/>
  <c r="H197" i="3"/>
  <c r="H196" i="3" s="1"/>
  <c r="H210" i="3"/>
  <c r="H238" i="3"/>
  <c r="H240" i="3"/>
  <c r="H200" i="3"/>
  <c r="H228" i="3"/>
  <c r="H233" i="3"/>
  <c r="H195" i="3"/>
  <c r="H225" i="3"/>
  <c r="H231" i="3"/>
  <c r="H236" i="3"/>
  <c r="H217" i="3"/>
  <c r="H226" i="3"/>
  <c r="H237" i="3"/>
  <c r="H199" i="3"/>
  <c r="H207" i="3"/>
  <c r="H229" i="3"/>
  <c r="O126" i="5"/>
  <c r="O123" i="5"/>
  <c r="O137" i="5"/>
  <c r="O142" i="6"/>
  <c r="F158" i="6"/>
  <c r="F150" i="6"/>
  <c r="F160" i="6"/>
  <c r="F147" i="6"/>
  <c r="F161" i="6"/>
  <c r="F148" i="6"/>
  <c r="F144" i="6"/>
  <c r="F157" i="6"/>
  <c r="F153" i="6"/>
  <c r="F162" i="6"/>
  <c r="F149" i="6"/>
  <c r="F145" i="6"/>
  <c r="F163" i="6"/>
  <c r="F159" i="6"/>
  <c r="F146" i="6"/>
  <c r="F155" i="6"/>
  <c r="F151" i="6"/>
  <c r="F156" i="6"/>
  <c r="F154" i="6"/>
  <c r="F152" i="6"/>
  <c r="F156" i="5"/>
  <c r="F148" i="5"/>
  <c r="F155" i="5"/>
  <c r="F145" i="5"/>
  <c r="F147" i="5"/>
  <c r="F157" i="5"/>
  <c r="F154" i="5"/>
  <c r="F151" i="5"/>
  <c r="F162" i="5"/>
  <c r="F159" i="5"/>
  <c r="F146" i="5"/>
  <c r="F161" i="5"/>
  <c r="F153" i="5"/>
  <c r="F158" i="5"/>
  <c r="F150" i="5"/>
  <c r="F163" i="5"/>
  <c r="F152" i="5"/>
  <c r="F160" i="5"/>
  <c r="F149" i="5"/>
  <c r="F219" i="3"/>
  <c r="F144" i="5"/>
  <c r="F243" i="3"/>
  <c r="F222" i="3"/>
  <c r="F206" i="3"/>
  <c r="F223" i="3"/>
  <c r="F239" i="3"/>
  <c r="F237" i="3"/>
  <c r="F202" i="3"/>
  <c r="E242" i="3"/>
  <c r="F209" i="3"/>
  <c r="F216" i="3"/>
  <c r="F213" i="3"/>
  <c r="F232" i="3"/>
  <c r="E232" i="3" s="1"/>
  <c r="F230" i="3"/>
  <c r="E230" i="3" s="1"/>
  <c r="F207" i="3"/>
  <c r="F200" i="3"/>
  <c r="F194" i="3"/>
  <c r="F203" i="3"/>
  <c r="F210" i="3"/>
  <c r="F201" i="3"/>
  <c r="F226" i="3"/>
  <c r="F208" i="3"/>
  <c r="F229" i="3"/>
  <c r="F192" i="3"/>
  <c r="F199" i="3"/>
  <c r="F238" i="3"/>
  <c r="F224" i="3"/>
  <c r="F220" i="3"/>
  <c r="F212" i="3"/>
  <c r="F234" i="3"/>
  <c r="E234" i="3" s="1"/>
  <c r="F221" i="3"/>
  <c r="F240" i="3"/>
  <c r="F236" i="3"/>
  <c r="F225" i="3"/>
  <c r="F233" i="3"/>
  <c r="F227" i="3"/>
  <c r="F228" i="3"/>
  <c r="F231" i="3"/>
  <c r="F197" i="3"/>
  <c r="F217" i="3"/>
  <c r="F195" i="3"/>
  <c r="F214" i="3"/>
  <c r="L161" i="6"/>
  <c r="L140" i="6" s="1"/>
  <c r="L153" i="6"/>
  <c r="L129" i="6" s="1"/>
  <c r="L145" i="6"/>
  <c r="L119" i="6" s="1"/>
  <c r="L13" i="6" s="1"/>
  <c r="L157" i="6"/>
  <c r="L134" i="6" s="1"/>
  <c r="L29" i="6" s="1"/>
  <c r="L144" i="6"/>
  <c r="L118" i="6" s="1"/>
  <c r="L158" i="6"/>
  <c r="L135" i="6" s="1"/>
  <c r="L30" i="6" s="1"/>
  <c r="L154" i="6"/>
  <c r="L131" i="6" s="1"/>
  <c r="L163" i="6"/>
  <c r="L142" i="6" s="1"/>
  <c r="L37" i="6" s="1"/>
  <c r="L150" i="6"/>
  <c r="L125" i="6" s="1"/>
  <c r="L19" i="6" s="1"/>
  <c r="L146" i="6"/>
  <c r="L120" i="6" s="1"/>
  <c r="L14" i="6" s="1"/>
  <c r="L159" i="6"/>
  <c r="L137" i="6" s="1"/>
  <c r="L155" i="6"/>
  <c r="L132" i="6" s="1"/>
  <c r="L27" i="6" s="1"/>
  <c r="L160" i="6"/>
  <c r="L138" i="6" s="1"/>
  <c r="L33" i="6" s="1"/>
  <c r="L156" i="6"/>
  <c r="L133" i="6" s="1"/>
  <c r="L28" i="6" s="1"/>
  <c r="L152" i="6"/>
  <c r="L127" i="6" s="1"/>
  <c r="L21" i="6" s="1"/>
  <c r="L148" i="6"/>
  <c r="L123" i="6" s="1"/>
  <c r="L17" i="6" s="1"/>
  <c r="L149" i="6"/>
  <c r="L124" i="6" s="1"/>
  <c r="L18" i="6" s="1"/>
  <c r="L162" i="6"/>
  <c r="L141" i="6" s="1"/>
  <c r="L36" i="6" s="1"/>
  <c r="L147" i="6"/>
  <c r="L122" i="6" s="1"/>
  <c r="L151" i="6"/>
  <c r="L126" i="6" s="1"/>
  <c r="L20" i="6" s="1"/>
  <c r="L159" i="5"/>
  <c r="L137" i="5" s="1"/>
  <c r="L151" i="5"/>
  <c r="L126" i="5" s="1"/>
  <c r="L20" i="5" s="1"/>
  <c r="L146" i="5"/>
  <c r="L120" i="5" s="1"/>
  <c r="L14" i="5" s="1"/>
  <c r="L163" i="5"/>
  <c r="L148" i="5"/>
  <c r="L123" i="5" s="1"/>
  <c r="L17" i="5" s="1"/>
  <c r="L152" i="5"/>
  <c r="L127" i="5" s="1"/>
  <c r="L21" i="5" s="1"/>
  <c r="L145" i="5"/>
  <c r="L119" i="5" s="1"/>
  <c r="L13" i="5" s="1"/>
  <c r="L150" i="5"/>
  <c r="L125" i="5" s="1"/>
  <c r="L19" i="5" s="1"/>
  <c r="L161" i="5"/>
  <c r="L140" i="5" s="1"/>
  <c r="L156" i="5"/>
  <c r="L133" i="5" s="1"/>
  <c r="L28" i="5" s="1"/>
  <c r="L232" i="3"/>
  <c r="L153" i="5"/>
  <c r="L129" i="5" s="1"/>
  <c r="L158" i="5"/>
  <c r="L135" i="5" s="1"/>
  <c r="L30" i="5" s="1"/>
  <c r="L155" i="5"/>
  <c r="L132" i="5" s="1"/>
  <c r="L27" i="5" s="1"/>
  <c r="L147" i="5"/>
  <c r="L122" i="5" s="1"/>
  <c r="L160" i="5"/>
  <c r="L138" i="5" s="1"/>
  <c r="L33" i="5" s="1"/>
  <c r="L157" i="5"/>
  <c r="L134" i="5" s="1"/>
  <c r="L29" i="5" s="1"/>
  <c r="L144" i="5"/>
  <c r="L118" i="5" s="1"/>
  <c r="L149" i="5"/>
  <c r="L124" i="5" s="1"/>
  <c r="L18" i="5" s="1"/>
  <c r="L162" i="5"/>
  <c r="L141" i="5" s="1"/>
  <c r="L36" i="5" s="1"/>
  <c r="L154" i="5"/>
  <c r="L131" i="5" s="1"/>
  <c r="L201" i="3"/>
  <c r="L219" i="3"/>
  <c r="L209" i="3"/>
  <c r="L202" i="3"/>
  <c r="L18" i="3" s="1"/>
  <c r="L230" i="3"/>
  <c r="L226" i="3"/>
  <c r="L222" i="3"/>
  <c r="L216" i="3"/>
  <c r="L215" i="3" s="1"/>
  <c r="L210" i="3"/>
  <c r="L208" i="3"/>
  <c r="L225" i="3"/>
  <c r="L237" i="3"/>
  <c r="L233" i="3"/>
  <c r="L195" i="3"/>
  <c r="L236" i="3"/>
  <c r="L212" i="3"/>
  <c r="L211" i="3" s="1"/>
  <c r="L214" i="3"/>
  <c r="L203" i="3"/>
  <c r="L243" i="3"/>
  <c r="L234" i="3"/>
  <c r="L221" i="3"/>
  <c r="L240" i="3"/>
  <c r="L238" i="3"/>
  <c r="L224" i="3"/>
  <c r="L213" i="3"/>
  <c r="L200" i="3"/>
  <c r="L220" i="3"/>
  <c r="L223" i="3"/>
  <c r="L207" i="3"/>
  <c r="L192" i="3"/>
  <c r="L191" i="3" s="1"/>
  <c r="L228" i="3"/>
  <c r="L227" i="3"/>
  <c r="L194" i="3"/>
  <c r="L193" i="3" s="1"/>
  <c r="L197" i="3"/>
  <c r="L196" i="3" s="1"/>
  <c r="L231" i="3"/>
  <c r="L229" i="3"/>
  <c r="L199" i="3"/>
  <c r="L217" i="3"/>
  <c r="L206" i="3"/>
  <c r="L239" i="3"/>
  <c r="O211" i="3"/>
  <c r="O218" i="3"/>
  <c r="O204" i="3"/>
  <c r="K160" i="6"/>
  <c r="K138" i="6" s="1"/>
  <c r="K33" i="6" s="1"/>
  <c r="K152" i="6"/>
  <c r="K127" i="6" s="1"/>
  <c r="K21" i="6" s="1"/>
  <c r="K144" i="6"/>
  <c r="K118" i="6" s="1"/>
  <c r="K161" i="6"/>
  <c r="K140" i="6" s="1"/>
  <c r="K148" i="6"/>
  <c r="K123" i="6" s="1"/>
  <c r="K17" i="6" s="1"/>
  <c r="K157" i="6"/>
  <c r="K134" i="6" s="1"/>
  <c r="K29" i="6" s="1"/>
  <c r="K153" i="6"/>
  <c r="K129" i="6" s="1"/>
  <c r="K162" i="6"/>
  <c r="K141" i="6" s="1"/>
  <c r="K36" i="6" s="1"/>
  <c r="K149" i="6"/>
  <c r="K124" i="6" s="1"/>
  <c r="K18" i="6" s="1"/>
  <c r="K145" i="6"/>
  <c r="K119" i="6" s="1"/>
  <c r="K13" i="6" s="1"/>
  <c r="K158" i="6"/>
  <c r="K135" i="6" s="1"/>
  <c r="K30" i="6" s="1"/>
  <c r="K154" i="6"/>
  <c r="K131" i="6" s="1"/>
  <c r="K163" i="6"/>
  <c r="K142" i="6" s="1"/>
  <c r="K37" i="6" s="1"/>
  <c r="K150" i="6"/>
  <c r="K125" i="6" s="1"/>
  <c r="K19" i="6" s="1"/>
  <c r="K146" i="6"/>
  <c r="K120" i="6" s="1"/>
  <c r="K14" i="6" s="1"/>
  <c r="K151" i="6"/>
  <c r="K126" i="6" s="1"/>
  <c r="K20" i="6" s="1"/>
  <c r="K147" i="6"/>
  <c r="K122" i="6" s="1"/>
  <c r="K156" i="6"/>
  <c r="K133" i="6" s="1"/>
  <c r="K28" i="6" s="1"/>
  <c r="K155" i="6"/>
  <c r="K132" i="6" s="1"/>
  <c r="K27" i="6" s="1"/>
  <c r="K159" i="6"/>
  <c r="K137" i="6" s="1"/>
  <c r="K163" i="5"/>
  <c r="K155" i="5"/>
  <c r="K132" i="5" s="1"/>
  <c r="K27" i="5" s="1"/>
  <c r="K147" i="5"/>
  <c r="K122" i="5" s="1"/>
  <c r="K156" i="5"/>
  <c r="K133" i="5" s="1"/>
  <c r="K28" i="5" s="1"/>
  <c r="K157" i="5"/>
  <c r="K134" i="5" s="1"/>
  <c r="K29" i="5" s="1"/>
  <c r="K149" i="5"/>
  <c r="K124" i="5" s="1"/>
  <c r="K18" i="5" s="1"/>
  <c r="K160" i="5"/>
  <c r="K138" i="5" s="1"/>
  <c r="K33" i="5" s="1"/>
  <c r="K158" i="5"/>
  <c r="K135" i="5" s="1"/>
  <c r="K30" i="5" s="1"/>
  <c r="K154" i="5"/>
  <c r="K131" i="5" s="1"/>
  <c r="K145" i="5"/>
  <c r="K119" i="5" s="1"/>
  <c r="K13" i="5" s="1"/>
  <c r="K150" i="5"/>
  <c r="K125" i="5" s="1"/>
  <c r="K19" i="5" s="1"/>
  <c r="K153" i="5"/>
  <c r="K129" i="5" s="1"/>
  <c r="K146" i="5"/>
  <c r="K120" i="5" s="1"/>
  <c r="K14" i="5" s="1"/>
  <c r="K148" i="5"/>
  <c r="K123" i="5" s="1"/>
  <c r="K17" i="5" s="1"/>
  <c r="K161" i="5"/>
  <c r="K140" i="5" s="1"/>
  <c r="K152" i="5"/>
  <c r="K127" i="5" s="1"/>
  <c r="K21" i="5" s="1"/>
  <c r="K144" i="5"/>
  <c r="K118" i="5" s="1"/>
  <c r="K151" i="5"/>
  <c r="K126" i="5" s="1"/>
  <c r="K20" i="5" s="1"/>
  <c r="K162" i="5"/>
  <c r="K141" i="5" s="1"/>
  <c r="K36" i="5" s="1"/>
  <c r="K159" i="5"/>
  <c r="K137" i="5" s="1"/>
  <c r="K232" i="3"/>
  <c r="K201" i="3"/>
  <c r="K209" i="3"/>
  <c r="K230" i="3"/>
  <c r="K226" i="3"/>
  <c r="K214" i="3"/>
  <c r="K206" i="3"/>
  <c r="K194" i="3"/>
  <c r="K193" i="3" s="1"/>
  <c r="K223" i="3"/>
  <c r="K192" i="3"/>
  <c r="K191" i="3" s="1"/>
  <c r="K216" i="3"/>
  <c r="K208" i="3"/>
  <c r="K238" i="3"/>
  <c r="K243" i="3"/>
  <c r="K222" i="3"/>
  <c r="K210" i="3"/>
  <c r="K229" i="3"/>
  <c r="K225" i="3"/>
  <c r="K233" i="3"/>
  <c r="K213" i="3"/>
  <c r="K221" i="3"/>
  <c r="K217" i="3"/>
  <c r="K240" i="3"/>
  <c r="K220" i="3"/>
  <c r="K234" i="3"/>
  <c r="K199" i="3"/>
  <c r="K195" i="3"/>
  <c r="K212" i="3"/>
  <c r="K207" i="3"/>
  <c r="K228" i="3"/>
  <c r="K239" i="3"/>
  <c r="K227" i="3"/>
  <c r="K231" i="3"/>
  <c r="K203" i="3"/>
  <c r="K236" i="3"/>
  <c r="K237" i="3"/>
  <c r="K219" i="3"/>
  <c r="K197" i="3"/>
  <c r="K196" i="3" s="1"/>
  <c r="K200" i="3"/>
  <c r="K224" i="3"/>
  <c r="K202" i="3"/>
  <c r="K18" i="3" s="1"/>
  <c r="Q163" i="6"/>
  <c r="Q142" i="6" s="1"/>
  <c r="Q37" i="6" s="1"/>
  <c r="Q155" i="6"/>
  <c r="Q132" i="6" s="1"/>
  <c r="Q27" i="6" s="1"/>
  <c r="Q147" i="6"/>
  <c r="Q122" i="6" s="1"/>
  <c r="Q162" i="6"/>
  <c r="Q141" i="6" s="1"/>
  <c r="Q36" i="6" s="1"/>
  <c r="Q158" i="6"/>
  <c r="Q135" i="6" s="1"/>
  <c r="Q30" i="6" s="1"/>
  <c r="Q145" i="6"/>
  <c r="Q119" i="6" s="1"/>
  <c r="Q13" i="6" s="1"/>
  <c r="Q154" i="6"/>
  <c r="Q131" i="6" s="1"/>
  <c r="Q150" i="6"/>
  <c r="Q125" i="6" s="1"/>
  <c r="Q19" i="6" s="1"/>
  <c r="Q159" i="6"/>
  <c r="Q137" i="6" s="1"/>
  <c r="Q146" i="6"/>
  <c r="Q120" i="6" s="1"/>
  <c r="Q14" i="6" s="1"/>
  <c r="Q151" i="6"/>
  <c r="Q126" i="6" s="1"/>
  <c r="Q20" i="6" s="1"/>
  <c r="Q160" i="6"/>
  <c r="Q138" i="6" s="1"/>
  <c r="Q33" i="6" s="1"/>
  <c r="Q156" i="6"/>
  <c r="Q133" i="6" s="1"/>
  <c r="Q28" i="6" s="1"/>
  <c r="Q161" i="6"/>
  <c r="Q140" i="6" s="1"/>
  <c r="Q157" i="6"/>
  <c r="Q134" i="6" s="1"/>
  <c r="Q29" i="6" s="1"/>
  <c r="Q144" i="6"/>
  <c r="Q118" i="6" s="1"/>
  <c r="Q153" i="6"/>
  <c r="Q129" i="6" s="1"/>
  <c r="Q149" i="6"/>
  <c r="Q124" i="6" s="1"/>
  <c r="Q18" i="6" s="1"/>
  <c r="Q148" i="6"/>
  <c r="Q123" i="6" s="1"/>
  <c r="Q17" i="6" s="1"/>
  <c r="Q152" i="6"/>
  <c r="Q127" i="6" s="1"/>
  <c r="Q21" i="6" s="1"/>
  <c r="Q158" i="5"/>
  <c r="Q135" i="5" s="1"/>
  <c r="Q30" i="5" s="1"/>
  <c r="Q150" i="5"/>
  <c r="Q125" i="5" s="1"/>
  <c r="Q19" i="5" s="1"/>
  <c r="Q159" i="5"/>
  <c r="Q137" i="5" s="1"/>
  <c r="Q160" i="5"/>
  <c r="Q138" i="5" s="1"/>
  <c r="Q33" i="5" s="1"/>
  <c r="Q152" i="5"/>
  <c r="Q127" i="5" s="1"/>
  <c r="Q21" i="5" s="1"/>
  <c r="Q144" i="5"/>
  <c r="Q118" i="5" s="1"/>
  <c r="Q147" i="5"/>
  <c r="Q122" i="5" s="1"/>
  <c r="Q161" i="5"/>
  <c r="Q140" i="5" s="1"/>
  <c r="Q146" i="5"/>
  <c r="Q120" i="5" s="1"/>
  <c r="Q14" i="5" s="1"/>
  <c r="Q148" i="5"/>
  <c r="Q123" i="5" s="1"/>
  <c r="Q17" i="5" s="1"/>
  <c r="Q157" i="5"/>
  <c r="Q134" i="5" s="1"/>
  <c r="Q29" i="5" s="1"/>
  <c r="Q145" i="5"/>
  <c r="Q119" i="5" s="1"/>
  <c r="Q13" i="5" s="1"/>
  <c r="Q155" i="5"/>
  <c r="Q132" i="5" s="1"/>
  <c r="Q27" i="5" s="1"/>
  <c r="Q163" i="5"/>
  <c r="Q149" i="5"/>
  <c r="Q124" i="5" s="1"/>
  <c r="Q18" i="5" s="1"/>
  <c r="Q154" i="5"/>
  <c r="Q131" i="5" s="1"/>
  <c r="Q162" i="5"/>
  <c r="Q141" i="5" s="1"/>
  <c r="Q36" i="5" s="1"/>
  <c r="Q151" i="5"/>
  <c r="Q126" i="5" s="1"/>
  <c r="Q20" i="5" s="1"/>
  <c r="Q156" i="5"/>
  <c r="Q133" i="5" s="1"/>
  <c r="Q28" i="5" s="1"/>
  <c r="Q153" i="5"/>
  <c r="Q129" i="5" s="1"/>
  <c r="Q230" i="3"/>
  <c r="Q203" i="3"/>
  <c r="Q232" i="3"/>
  <c r="Q220" i="3"/>
  <c r="Q216" i="3"/>
  <c r="Q210" i="3"/>
  <c r="Q194" i="3"/>
  <c r="Q193" i="3" s="1"/>
  <c r="Q219" i="3"/>
  <c r="Q213" i="3"/>
  <c r="Q209" i="3"/>
  <c r="Q227" i="3"/>
  <c r="Q208" i="3"/>
  <c r="Q201" i="3"/>
  <c r="Q243" i="3"/>
  <c r="Q192" i="3"/>
  <c r="Q191" i="3" s="1"/>
  <c r="Q237" i="3"/>
  <c r="Q239" i="3"/>
  <c r="Q231" i="3"/>
  <c r="Q224" i="3"/>
  <c r="Q202" i="3"/>
  <c r="Q18" i="3" s="1"/>
  <c r="Q199" i="3"/>
  <c r="Q195" i="3"/>
  <c r="Q240" i="3"/>
  <c r="Q221" i="3"/>
  <c r="Q197" i="3"/>
  <c r="Q196" i="3" s="1"/>
  <c r="Q225" i="3"/>
  <c r="Q223" i="3"/>
  <c r="Q207" i="3"/>
  <c r="Q233" i="3"/>
  <c r="Q212" i="3"/>
  <c r="Q226" i="3"/>
  <c r="Q214" i="3"/>
  <c r="Q222" i="3"/>
  <c r="Q228" i="3"/>
  <c r="Q236" i="3"/>
  <c r="Q234" i="3"/>
  <c r="Q217" i="3"/>
  <c r="Q206" i="3"/>
  <c r="Q229" i="3"/>
  <c r="Q200" i="3"/>
  <c r="Q238" i="3"/>
  <c r="O215" i="3"/>
  <c r="N146" i="5"/>
  <c r="O120" i="5"/>
  <c r="N158" i="5"/>
  <c r="O135" i="5"/>
  <c r="O119" i="6"/>
  <c r="N158" i="6"/>
  <c r="O135" i="6"/>
  <c r="O124" i="5"/>
  <c r="G158" i="6"/>
  <c r="G135" i="6" s="1"/>
  <c r="G30" i="6" s="1"/>
  <c r="G150" i="6"/>
  <c r="G125" i="6" s="1"/>
  <c r="G19" i="6" s="1"/>
  <c r="G160" i="6"/>
  <c r="G138" i="6" s="1"/>
  <c r="G33" i="6" s="1"/>
  <c r="G147" i="6"/>
  <c r="G122" i="6" s="1"/>
  <c r="G156" i="6"/>
  <c r="G133" i="6" s="1"/>
  <c r="G28" i="6" s="1"/>
  <c r="G152" i="6"/>
  <c r="G127" i="6" s="1"/>
  <c r="G21" i="6" s="1"/>
  <c r="G161" i="6"/>
  <c r="G140" i="6" s="1"/>
  <c r="G148" i="6"/>
  <c r="G123" i="6" s="1"/>
  <c r="G17" i="6" s="1"/>
  <c r="G144" i="6"/>
  <c r="G118" i="6" s="1"/>
  <c r="G157" i="6"/>
  <c r="G134" i="6" s="1"/>
  <c r="G29" i="6" s="1"/>
  <c r="G153" i="6"/>
  <c r="G129" i="6" s="1"/>
  <c r="G162" i="6"/>
  <c r="G141" i="6" s="1"/>
  <c r="G36" i="6" s="1"/>
  <c r="G149" i="6"/>
  <c r="G124" i="6" s="1"/>
  <c r="G18" i="6" s="1"/>
  <c r="G145" i="6"/>
  <c r="G119" i="6" s="1"/>
  <c r="G13" i="6" s="1"/>
  <c r="G163" i="6"/>
  <c r="G142" i="6" s="1"/>
  <c r="G37" i="6" s="1"/>
  <c r="G159" i="6"/>
  <c r="G137" i="6" s="1"/>
  <c r="G146" i="6"/>
  <c r="G120" i="6" s="1"/>
  <c r="G14" i="6" s="1"/>
  <c r="G155" i="6"/>
  <c r="G132" i="6" s="1"/>
  <c r="G27" i="6" s="1"/>
  <c r="G151" i="6"/>
  <c r="G126" i="6" s="1"/>
  <c r="G20" i="6" s="1"/>
  <c r="G154" i="6"/>
  <c r="G131" i="6" s="1"/>
  <c r="G161" i="5"/>
  <c r="G140" i="5" s="1"/>
  <c r="G153" i="5"/>
  <c r="G129" i="5" s="1"/>
  <c r="G145" i="5"/>
  <c r="G119" i="5" s="1"/>
  <c r="G13" i="5" s="1"/>
  <c r="G162" i="5"/>
  <c r="G141" i="5" s="1"/>
  <c r="G36" i="5" s="1"/>
  <c r="G154" i="5"/>
  <c r="G131" i="5" s="1"/>
  <c r="G163" i="5"/>
  <c r="G155" i="5"/>
  <c r="G132" i="5" s="1"/>
  <c r="G27" i="5" s="1"/>
  <c r="G147" i="5"/>
  <c r="G122" i="5" s="1"/>
  <c r="G158" i="5"/>
  <c r="G135" i="5" s="1"/>
  <c r="G30" i="5" s="1"/>
  <c r="G152" i="5"/>
  <c r="G127" i="5" s="1"/>
  <c r="G21" i="5" s="1"/>
  <c r="G151" i="5"/>
  <c r="G126" i="5" s="1"/>
  <c r="G20" i="5" s="1"/>
  <c r="G144" i="5"/>
  <c r="G118" i="5" s="1"/>
  <c r="G156" i="5"/>
  <c r="G133" i="5" s="1"/>
  <c r="G28" i="5" s="1"/>
  <c r="G159" i="5"/>
  <c r="G137" i="5" s="1"/>
  <c r="G157" i="5"/>
  <c r="G134" i="5" s="1"/>
  <c r="G29" i="5" s="1"/>
  <c r="G148" i="5"/>
  <c r="G123" i="5" s="1"/>
  <c r="G17" i="5" s="1"/>
  <c r="G146" i="5"/>
  <c r="G120" i="5" s="1"/>
  <c r="G14" i="5" s="1"/>
  <c r="G243" i="3"/>
  <c r="G150" i="5"/>
  <c r="G125" i="5" s="1"/>
  <c r="G19" i="5" s="1"/>
  <c r="G160" i="5"/>
  <c r="G138" i="5" s="1"/>
  <c r="G33" i="5" s="1"/>
  <c r="G149" i="5"/>
  <c r="G124" i="5" s="1"/>
  <c r="G18" i="5" s="1"/>
  <c r="G208" i="3"/>
  <c r="G222" i="3"/>
  <c r="G219" i="3"/>
  <c r="G227" i="3"/>
  <c r="G223" i="3"/>
  <c r="G232" i="3"/>
  <c r="G230" i="3"/>
  <c r="G238" i="3"/>
  <c r="G236" i="3"/>
  <c r="G206" i="3"/>
  <c r="G192" i="3"/>
  <c r="G191" i="3" s="1"/>
  <c r="G228" i="3"/>
  <c r="G224" i="3"/>
  <c r="G220" i="3"/>
  <c r="G216" i="3"/>
  <c r="G239" i="3"/>
  <c r="G203" i="3"/>
  <c r="G197" i="3"/>
  <c r="G196" i="3" s="1"/>
  <c r="G210" i="3"/>
  <c r="G207" i="3"/>
  <c r="G209" i="3"/>
  <c r="G221" i="3"/>
  <c r="G213" i="3"/>
  <c r="G234" i="3"/>
  <c r="G225" i="3"/>
  <c r="G200" i="3"/>
  <c r="G240" i="3"/>
  <c r="G217" i="3"/>
  <c r="G212" i="3"/>
  <c r="G233" i="3"/>
  <c r="G201" i="3"/>
  <c r="G194" i="3"/>
  <c r="G193" i="3" s="1"/>
  <c r="G195" i="3"/>
  <c r="G226" i="3"/>
  <c r="G229" i="3"/>
  <c r="G214" i="3"/>
  <c r="G231" i="3"/>
  <c r="G202" i="3"/>
  <c r="G18" i="3" s="1"/>
  <c r="G199" i="3"/>
  <c r="G237" i="3"/>
  <c r="N202" i="3"/>
  <c r="O18" i="3"/>
  <c r="N18" i="3" s="1"/>
  <c r="O122" i="5"/>
  <c r="N157" i="5"/>
  <c r="O134" i="5"/>
  <c r="O124" i="6"/>
  <c r="J160" i="6"/>
  <c r="J152" i="6"/>
  <c r="J144" i="6"/>
  <c r="J161" i="6"/>
  <c r="J148" i="6"/>
  <c r="J162" i="6"/>
  <c r="J149" i="6"/>
  <c r="J145" i="6"/>
  <c r="J158" i="6"/>
  <c r="J154" i="6"/>
  <c r="J163" i="6"/>
  <c r="J150" i="6"/>
  <c r="J146" i="6"/>
  <c r="J151" i="6"/>
  <c r="J147" i="6"/>
  <c r="J156" i="6"/>
  <c r="J157" i="6"/>
  <c r="J155" i="6"/>
  <c r="J153" i="6"/>
  <c r="J159" i="6"/>
  <c r="J158" i="5"/>
  <c r="J150" i="5"/>
  <c r="J160" i="5"/>
  <c r="J154" i="5"/>
  <c r="J148" i="5"/>
  <c r="J162" i="5"/>
  <c r="J149" i="5"/>
  <c r="J152" i="5"/>
  <c r="J145" i="5"/>
  <c r="J155" i="5"/>
  <c r="J156" i="5"/>
  <c r="J153" i="5"/>
  <c r="J232" i="3"/>
  <c r="J161" i="5"/>
  <c r="J163" i="5"/>
  <c r="J147" i="5"/>
  <c r="J157" i="5"/>
  <c r="J144" i="5"/>
  <c r="J151" i="5"/>
  <c r="J146" i="5"/>
  <c r="J159" i="5"/>
  <c r="I242" i="3"/>
  <c r="J229" i="3"/>
  <c r="J239" i="3"/>
  <c r="J219" i="3"/>
  <c r="J234" i="3"/>
  <c r="I234" i="3" s="1"/>
  <c r="J212" i="3"/>
  <c r="J243" i="3"/>
  <c r="J227" i="3"/>
  <c r="J194" i="3"/>
  <c r="J225" i="3"/>
  <c r="I225" i="3" s="1"/>
  <c r="J221" i="3"/>
  <c r="I221" i="3" s="1"/>
  <c r="J199" i="3"/>
  <c r="J220" i="3"/>
  <c r="I220" i="3" s="1"/>
  <c r="J202" i="3"/>
  <c r="J223" i="3"/>
  <c r="I223" i="3" s="1"/>
  <c r="J208" i="3"/>
  <c r="I208" i="3" s="1"/>
  <c r="J201" i="3"/>
  <c r="I201" i="3" s="1"/>
  <c r="J230" i="3"/>
  <c r="I230" i="3" s="1"/>
  <c r="J203" i="3"/>
  <c r="I203" i="3" s="1"/>
  <c r="J224" i="3"/>
  <c r="J216" i="3"/>
  <c r="J238" i="3"/>
  <c r="J231" i="3"/>
  <c r="J210" i="3"/>
  <c r="J240" i="3"/>
  <c r="I240" i="3" s="1"/>
  <c r="J213" i="3"/>
  <c r="I213" i="3" s="1"/>
  <c r="J228" i="3"/>
  <c r="I228" i="3" s="1"/>
  <c r="J209" i="3"/>
  <c r="I209" i="3" s="1"/>
  <c r="J217" i="3"/>
  <c r="I217" i="3" s="1"/>
  <c r="J207" i="3"/>
  <c r="I207" i="3" s="1"/>
  <c r="J233" i="3"/>
  <c r="I233" i="3" s="1"/>
  <c r="J226" i="3"/>
  <c r="I226" i="3" s="1"/>
  <c r="J195" i="3"/>
  <c r="I195" i="3" s="1"/>
  <c r="J192" i="3"/>
  <c r="J214" i="3"/>
  <c r="I214" i="3" s="1"/>
  <c r="J197" i="3"/>
  <c r="J222" i="3"/>
  <c r="I222" i="3" s="1"/>
  <c r="J200" i="3"/>
  <c r="J236" i="3"/>
  <c r="J237" i="3"/>
  <c r="I237" i="3" s="1"/>
  <c r="J206" i="3"/>
  <c r="N194" i="3"/>
  <c r="O193" i="3"/>
  <c r="N153" i="6"/>
  <c r="O129" i="6"/>
  <c r="N153" i="5"/>
  <c r="O129" i="5"/>
  <c r="P163" i="6"/>
  <c r="P142" i="6" s="1"/>
  <c r="P37" i="6" s="1"/>
  <c r="P155" i="6"/>
  <c r="P132" i="6" s="1"/>
  <c r="P27" i="6" s="1"/>
  <c r="P147" i="6"/>
  <c r="P122" i="6" s="1"/>
  <c r="P162" i="6"/>
  <c r="P141" i="6" s="1"/>
  <c r="P36" i="6" s="1"/>
  <c r="P158" i="6"/>
  <c r="P135" i="6" s="1"/>
  <c r="P30" i="6" s="1"/>
  <c r="P145" i="6"/>
  <c r="P119" i="6" s="1"/>
  <c r="P13" i="6" s="1"/>
  <c r="P159" i="6"/>
  <c r="P137" i="6" s="1"/>
  <c r="P146" i="6"/>
  <c r="P120" i="6" s="1"/>
  <c r="P14" i="6" s="1"/>
  <c r="P151" i="6"/>
  <c r="P126" i="6" s="1"/>
  <c r="P20" i="6" s="1"/>
  <c r="P160" i="6"/>
  <c r="P138" i="6" s="1"/>
  <c r="P33" i="6" s="1"/>
  <c r="P156" i="6"/>
  <c r="P133" i="6" s="1"/>
  <c r="P28" i="6" s="1"/>
  <c r="P161" i="6"/>
  <c r="P140" i="6" s="1"/>
  <c r="P157" i="6"/>
  <c r="P134" i="6" s="1"/>
  <c r="P29" i="6" s="1"/>
  <c r="P144" i="6"/>
  <c r="P118" i="6" s="1"/>
  <c r="P153" i="6"/>
  <c r="P129" i="6" s="1"/>
  <c r="P149" i="6"/>
  <c r="P124" i="6" s="1"/>
  <c r="P18" i="6" s="1"/>
  <c r="P150" i="6"/>
  <c r="P125" i="6" s="1"/>
  <c r="P19" i="6" s="1"/>
  <c r="P148" i="6"/>
  <c r="P123" i="6" s="1"/>
  <c r="P17" i="6" s="1"/>
  <c r="P154" i="6"/>
  <c r="P131" i="6" s="1"/>
  <c r="P152" i="6"/>
  <c r="P127" i="6" s="1"/>
  <c r="P21" i="6" s="1"/>
  <c r="P161" i="5"/>
  <c r="P140" i="5" s="1"/>
  <c r="P153" i="5"/>
  <c r="P129" i="5" s="1"/>
  <c r="P145" i="5"/>
  <c r="P119" i="5" s="1"/>
  <c r="P13" i="5" s="1"/>
  <c r="P155" i="5"/>
  <c r="P132" i="5" s="1"/>
  <c r="P27" i="5" s="1"/>
  <c r="P149" i="5"/>
  <c r="P124" i="5" s="1"/>
  <c r="P18" i="5" s="1"/>
  <c r="P159" i="5"/>
  <c r="P137" i="5" s="1"/>
  <c r="P148" i="5"/>
  <c r="P123" i="5" s="1"/>
  <c r="P17" i="5" s="1"/>
  <c r="P162" i="5"/>
  <c r="P141" i="5" s="1"/>
  <c r="P36" i="5" s="1"/>
  <c r="P158" i="5"/>
  <c r="P135" i="5" s="1"/>
  <c r="P30" i="5" s="1"/>
  <c r="P150" i="5"/>
  <c r="P125" i="5" s="1"/>
  <c r="P19" i="5" s="1"/>
  <c r="P147" i="5"/>
  <c r="P122" i="5" s="1"/>
  <c r="P163" i="5"/>
  <c r="P160" i="5"/>
  <c r="P138" i="5" s="1"/>
  <c r="P33" i="5" s="1"/>
  <c r="P152" i="5"/>
  <c r="P127" i="5" s="1"/>
  <c r="P21" i="5" s="1"/>
  <c r="P157" i="5"/>
  <c r="P134" i="5" s="1"/>
  <c r="P29" i="5" s="1"/>
  <c r="P144" i="5"/>
  <c r="P118" i="5" s="1"/>
  <c r="P154" i="5"/>
  <c r="P131" i="5" s="1"/>
  <c r="P146" i="5"/>
  <c r="P120" i="5" s="1"/>
  <c r="P14" i="5" s="1"/>
  <c r="P151" i="5"/>
  <c r="P126" i="5" s="1"/>
  <c r="P20" i="5" s="1"/>
  <c r="P156" i="5"/>
  <c r="P133" i="5" s="1"/>
  <c r="P28" i="5" s="1"/>
  <c r="P243" i="3"/>
  <c r="N243" i="3" s="1"/>
  <c r="P220" i="3"/>
  <c r="N220" i="3" s="1"/>
  <c r="P208" i="3"/>
  <c r="N208" i="3" s="1"/>
  <c r="P203" i="3"/>
  <c r="N203" i="3" s="1"/>
  <c r="P232" i="3"/>
  <c r="P227" i="3"/>
  <c r="N227" i="3" s="1"/>
  <c r="P219" i="3"/>
  <c r="P213" i="3"/>
  <c r="N213" i="3" s="1"/>
  <c r="P202" i="3"/>
  <c r="P18" i="3" s="1"/>
  <c r="P236" i="3"/>
  <c r="P235" i="3" s="1"/>
  <c r="P212" i="3"/>
  <c r="N212" i="3" s="1"/>
  <c r="P223" i="3"/>
  <c r="P194" i="3"/>
  <c r="P238" i="3"/>
  <c r="N238" i="3" s="1"/>
  <c r="P222" i="3"/>
  <c r="N222" i="3" s="1"/>
  <c r="P225" i="3"/>
  <c r="N225" i="3" s="1"/>
  <c r="P192" i="3"/>
  <c r="P191" i="3" s="1"/>
  <c r="P237" i="3"/>
  <c r="N237" i="3" s="1"/>
  <c r="P206" i="3"/>
  <c r="P199" i="3"/>
  <c r="P226" i="3"/>
  <c r="N226" i="3" s="1"/>
  <c r="P197" i="3"/>
  <c r="P196" i="3" s="1"/>
  <c r="P229" i="3"/>
  <c r="N229" i="3" s="1"/>
  <c r="P221" i="3"/>
  <c r="N221" i="3" s="1"/>
  <c r="P239" i="3"/>
  <c r="P234" i="3"/>
  <c r="N234" i="3" s="1"/>
  <c r="P233" i="3"/>
  <c r="P228" i="3"/>
  <c r="P200" i="3"/>
  <c r="P209" i="3"/>
  <c r="P195" i="3"/>
  <c r="N195" i="3" s="1"/>
  <c r="P224" i="3"/>
  <c r="N224" i="3" s="1"/>
  <c r="P210" i="3"/>
  <c r="N210" i="3" s="1"/>
  <c r="P240" i="3"/>
  <c r="N240" i="3" s="1"/>
  <c r="P217" i="3"/>
  <c r="N217" i="3" s="1"/>
  <c r="P201" i="3"/>
  <c r="N201" i="3" s="1"/>
  <c r="P216" i="3"/>
  <c r="P215" i="3" s="1"/>
  <c r="P230" i="3"/>
  <c r="P207" i="3"/>
  <c r="N207" i="3" s="1"/>
  <c r="P231" i="3"/>
  <c r="N231" i="3" s="1"/>
  <c r="P214" i="3"/>
  <c r="N214" i="3" s="1"/>
  <c r="N228" i="3"/>
  <c r="M161" i="6"/>
  <c r="M140" i="6" s="1"/>
  <c r="M153" i="6"/>
  <c r="M129" i="6" s="1"/>
  <c r="M145" i="6"/>
  <c r="M119" i="6" s="1"/>
  <c r="M13" i="6" s="1"/>
  <c r="M157" i="6"/>
  <c r="M134" i="6" s="1"/>
  <c r="M29" i="6" s="1"/>
  <c r="M144" i="6"/>
  <c r="M118" i="6" s="1"/>
  <c r="M162" i="6"/>
  <c r="M141" i="6" s="1"/>
  <c r="M36" i="6" s="1"/>
  <c r="M149" i="6"/>
  <c r="M124" i="6" s="1"/>
  <c r="M18" i="6" s="1"/>
  <c r="M158" i="6"/>
  <c r="M135" i="6" s="1"/>
  <c r="M30" i="6" s="1"/>
  <c r="M154" i="6"/>
  <c r="M131" i="6" s="1"/>
  <c r="M163" i="6"/>
  <c r="M142" i="6" s="1"/>
  <c r="M37" i="6" s="1"/>
  <c r="M150" i="6"/>
  <c r="M125" i="6" s="1"/>
  <c r="M19" i="6" s="1"/>
  <c r="M146" i="6"/>
  <c r="M120" i="6" s="1"/>
  <c r="M14" i="6" s="1"/>
  <c r="M159" i="6"/>
  <c r="M137" i="6" s="1"/>
  <c r="M155" i="6"/>
  <c r="M132" i="6" s="1"/>
  <c r="M27" i="6" s="1"/>
  <c r="M160" i="6"/>
  <c r="M138" i="6" s="1"/>
  <c r="M33" i="6" s="1"/>
  <c r="M156" i="6"/>
  <c r="M133" i="6" s="1"/>
  <c r="M28" i="6" s="1"/>
  <c r="M152" i="6"/>
  <c r="M127" i="6" s="1"/>
  <c r="M21" i="6" s="1"/>
  <c r="M148" i="6"/>
  <c r="M123" i="6" s="1"/>
  <c r="M17" i="6" s="1"/>
  <c r="M147" i="6"/>
  <c r="M122" i="6" s="1"/>
  <c r="M151" i="6"/>
  <c r="M126" i="6" s="1"/>
  <c r="M20" i="6" s="1"/>
  <c r="M156" i="5"/>
  <c r="M133" i="5" s="1"/>
  <c r="M28" i="5" s="1"/>
  <c r="M148" i="5"/>
  <c r="M123" i="5" s="1"/>
  <c r="M17" i="5" s="1"/>
  <c r="M157" i="5"/>
  <c r="M134" i="5" s="1"/>
  <c r="M29" i="5" s="1"/>
  <c r="M158" i="5"/>
  <c r="M135" i="5" s="1"/>
  <c r="M30" i="5" s="1"/>
  <c r="M150" i="5"/>
  <c r="M125" i="5" s="1"/>
  <c r="M19" i="5" s="1"/>
  <c r="M153" i="5"/>
  <c r="M129" i="5" s="1"/>
  <c r="M161" i="5"/>
  <c r="M140" i="5" s="1"/>
  <c r="M163" i="5"/>
  <c r="M159" i="5"/>
  <c r="M137" i="5" s="1"/>
  <c r="M145" i="5"/>
  <c r="M119" i="5" s="1"/>
  <c r="M13" i="5" s="1"/>
  <c r="M155" i="5"/>
  <c r="M132" i="5" s="1"/>
  <c r="M27" i="5" s="1"/>
  <c r="M152" i="5"/>
  <c r="M127" i="5" s="1"/>
  <c r="M21" i="5" s="1"/>
  <c r="M147" i="5"/>
  <c r="M122" i="5" s="1"/>
  <c r="M160" i="5"/>
  <c r="M138" i="5" s="1"/>
  <c r="M33" i="5" s="1"/>
  <c r="M144" i="5"/>
  <c r="M118" i="5" s="1"/>
  <c r="M149" i="5"/>
  <c r="M124" i="5" s="1"/>
  <c r="M18" i="5" s="1"/>
  <c r="M162" i="5"/>
  <c r="M141" i="5" s="1"/>
  <c r="M36" i="5" s="1"/>
  <c r="M154" i="5"/>
  <c r="M131" i="5" s="1"/>
  <c r="M151" i="5"/>
  <c r="M126" i="5" s="1"/>
  <c r="M20" i="5" s="1"/>
  <c r="M146" i="5"/>
  <c r="M120" i="5" s="1"/>
  <c r="M14" i="5" s="1"/>
  <c r="M232" i="3"/>
  <c r="M223" i="3"/>
  <c r="M219" i="3"/>
  <c r="M202" i="3"/>
  <c r="M18" i="3" s="1"/>
  <c r="M237" i="3"/>
  <c r="M230" i="3"/>
  <c r="M226" i="3"/>
  <c r="M222" i="3"/>
  <c r="M203" i="3"/>
  <c r="M243" i="3"/>
  <c r="M238" i="3"/>
  <c r="M236" i="3"/>
  <c r="M225" i="3"/>
  <c r="M217" i="3"/>
  <c r="M206" i="3"/>
  <c r="M192" i="3"/>
  <c r="M191" i="3" s="1"/>
  <c r="M216" i="3"/>
  <c r="M208" i="3"/>
  <c r="M201" i="3"/>
  <c r="M234" i="3"/>
  <c r="M210" i="3"/>
  <c r="M229" i="3"/>
  <c r="M200" i="3"/>
  <c r="M207" i="3"/>
  <c r="M214" i="3"/>
  <c r="M239" i="3"/>
  <c r="M213" i="3"/>
  <c r="M224" i="3"/>
  <c r="M220" i="3"/>
  <c r="M199" i="3"/>
  <c r="M212" i="3"/>
  <c r="M211" i="3" s="1"/>
  <c r="M233" i="3"/>
  <c r="M240" i="3"/>
  <c r="M209" i="3"/>
  <c r="M227" i="3"/>
  <c r="M228" i="3"/>
  <c r="M195" i="3"/>
  <c r="M197" i="3"/>
  <c r="M196" i="3" s="1"/>
  <c r="M231" i="3"/>
  <c r="M194" i="3"/>
  <c r="M193" i="3" s="1"/>
  <c r="M221" i="3"/>
  <c r="O191" i="3"/>
  <c r="O198" i="3"/>
  <c r="N199" i="3"/>
  <c r="O17" i="3"/>
  <c r="N160" i="5"/>
  <c r="O138" i="5"/>
  <c r="N209" i="3"/>
  <c r="N144" i="6"/>
  <c r="O118" i="6"/>
  <c r="N150" i="5"/>
  <c r="O125" i="5"/>
  <c r="O196" i="3"/>
  <c r="O119" i="5"/>
  <c r="N239" i="3"/>
  <c r="N200" i="3"/>
  <c r="O19" i="3"/>
  <c r="O22" i="3"/>
  <c r="N156" i="6"/>
  <c r="O133" i="6"/>
  <c r="N223" i="3"/>
  <c r="N161" i="5"/>
  <c r="O140" i="5"/>
  <c r="N161" i="6"/>
  <c r="O140" i="6"/>
  <c r="N154" i="6"/>
  <c r="O131" i="6"/>
  <c r="N232" i="3"/>
  <c r="O132" i="5"/>
  <c r="N160" i="6"/>
  <c r="O138" i="6"/>
  <c r="N233" i="3"/>
  <c r="N144" i="5"/>
  <c r="O118" i="5"/>
  <c r="N157" i="6"/>
  <c r="O134" i="6"/>
  <c r="O120" i="6"/>
  <c r="O205" i="3"/>
  <c r="N206" i="3"/>
  <c r="O21" i="3"/>
  <c r="O235" i="3"/>
  <c r="N230" i="3"/>
  <c r="N242" i="3"/>
  <c r="N163" i="5"/>
  <c r="O164" i="5"/>
  <c r="O142" i="5"/>
  <c r="O123" i="6"/>
  <c r="N162" i="6"/>
  <c r="O141" i="6"/>
  <c r="I216" i="3" l="1"/>
  <c r="J215" i="3"/>
  <c r="I155" i="5"/>
  <c r="J132" i="5"/>
  <c r="I151" i="6"/>
  <c r="J126" i="6"/>
  <c r="N124" i="6"/>
  <c r="O18" i="6"/>
  <c r="Q128" i="6"/>
  <c r="Q23" i="6"/>
  <c r="Q22" i="6" s="1"/>
  <c r="K198" i="3"/>
  <c r="K16" i="3" s="1"/>
  <c r="K17" i="3"/>
  <c r="K13" i="3"/>
  <c r="O17" i="11"/>
  <c r="E197" i="3"/>
  <c r="F196" i="3"/>
  <c r="E196" i="3" s="1"/>
  <c r="E229" i="3"/>
  <c r="E237" i="3"/>
  <c r="E146" i="5"/>
  <c r="F120" i="5"/>
  <c r="E146" i="6"/>
  <c r="D146" i="6" s="1"/>
  <c r="F120" i="6"/>
  <c r="N142" i="6"/>
  <c r="O37" i="6"/>
  <c r="H198" i="3"/>
  <c r="H16" i="3" s="1"/>
  <c r="H17" i="3"/>
  <c r="H13" i="3"/>
  <c r="N151" i="6"/>
  <c r="I157" i="5"/>
  <c r="J134" i="5"/>
  <c r="N141" i="6"/>
  <c r="O36" i="6"/>
  <c r="M19" i="3"/>
  <c r="M22" i="3"/>
  <c r="I197" i="3"/>
  <c r="J196" i="3"/>
  <c r="I196" i="3" s="1"/>
  <c r="I224" i="3"/>
  <c r="I219" i="3"/>
  <c r="J218" i="3"/>
  <c r="I145" i="5"/>
  <c r="J119" i="5"/>
  <c r="I146" i="6"/>
  <c r="J120" i="6"/>
  <c r="N149" i="6"/>
  <c r="G218" i="3"/>
  <c r="G121" i="5"/>
  <c r="G16" i="5"/>
  <c r="G15" i="5" s="1"/>
  <c r="N135" i="6"/>
  <c r="O30" i="6"/>
  <c r="Q22" i="3"/>
  <c r="Q19" i="3"/>
  <c r="Q218" i="3"/>
  <c r="Q117" i="6"/>
  <c r="Q12" i="6"/>
  <c r="Q11" i="6" s="1"/>
  <c r="K121" i="6"/>
  <c r="K16" i="6"/>
  <c r="K15" i="6" s="1"/>
  <c r="L130" i="5"/>
  <c r="L26" i="5"/>
  <c r="L25" i="5" s="1"/>
  <c r="E231" i="3"/>
  <c r="E208" i="3"/>
  <c r="E239" i="3"/>
  <c r="E159" i="5"/>
  <c r="F137" i="5"/>
  <c r="E159" i="6"/>
  <c r="F137" i="6"/>
  <c r="H121" i="6"/>
  <c r="H16" i="6"/>
  <c r="H15" i="6" s="1"/>
  <c r="N150" i="6"/>
  <c r="I239" i="3"/>
  <c r="I152" i="5"/>
  <c r="J127" i="5"/>
  <c r="I150" i="6"/>
  <c r="J125" i="6"/>
  <c r="G128" i="6"/>
  <c r="G23" i="6"/>
  <c r="G22" i="6" s="1"/>
  <c r="K128" i="5"/>
  <c r="K23" i="5"/>
  <c r="K22" i="5" s="1"/>
  <c r="O14" i="11"/>
  <c r="L235" i="3"/>
  <c r="L164" i="5"/>
  <c r="L142" i="5"/>
  <c r="L37" i="5" s="1"/>
  <c r="E228" i="3"/>
  <c r="E226" i="3"/>
  <c r="E223" i="3"/>
  <c r="E162" i="5"/>
  <c r="F141" i="5"/>
  <c r="E163" i="6"/>
  <c r="F142" i="6"/>
  <c r="N163" i="6"/>
  <c r="H136" i="5"/>
  <c r="H32" i="5"/>
  <c r="H31" i="5" s="1"/>
  <c r="O136" i="6"/>
  <c r="N137" i="6"/>
  <c r="O32" i="6"/>
  <c r="N122" i="6"/>
  <c r="O121" i="6"/>
  <c r="O16" i="6"/>
  <c r="I192" i="3"/>
  <c r="I191" i="3" s="1"/>
  <c r="J191" i="3"/>
  <c r="I229" i="3"/>
  <c r="I149" i="5"/>
  <c r="J124" i="5"/>
  <c r="I163" i="6"/>
  <c r="J142" i="6"/>
  <c r="N134" i="5"/>
  <c r="O29" i="5"/>
  <c r="G164" i="5"/>
  <c r="G142" i="5"/>
  <c r="G37" i="5" s="1"/>
  <c r="Q205" i="3"/>
  <c r="Q20" i="3" s="1"/>
  <c r="Q21" i="3"/>
  <c r="Q139" i="6"/>
  <c r="Q35" i="6"/>
  <c r="Q34" i="6" s="1"/>
  <c r="K19" i="3"/>
  <c r="K22" i="3"/>
  <c r="K205" i="3"/>
  <c r="K20" i="3" s="1"/>
  <c r="K21" i="3"/>
  <c r="O32" i="11"/>
  <c r="L13" i="3"/>
  <c r="L130" i="6"/>
  <c r="L26" i="6"/>
  <c r="L25" i="6" s="1"/>
  <c r="E227" i="3"/>
  <c r="E201" i="3"/>
  <c r="F205" i="3"/>
  <c r="E206" i="3"/>
  <c r="F21" i="3"/>
  <c r="E151" i="5"/>
  <c r="F126" i="5"/>
  <c r="E145" i="6"/>
  <c r="F119" i="6"/>
  <c r="O136" i="5"/>
  <c r="N137" i="5"/>
  <c r="O32" i="5"/>
  <c r="N133" i="6"/>
  <c r="O28" i="6"/>
  <c r="N118" i="6"/>
  <c r="O117" i="6"/>
  <c r="O12" i="6"/>
  <c r="M136" i="5"/>
  <c r="M32" i="5"/>
  <c r="M31" i="5" s="1"/>
  <c r="M136" i="6"/>
  <c r="M32" i="6"/>
  <c r="M31" i="6" s="1"/>
  <c r="P218" i="3"/>
  <c r="P121" i="5"/>
  <c r="P16" i="5"/>
  <c r="P15" i="5" s="1"/>
  <c r="P128" i="6"/>
  <c r="P23" i="6"/>
  <c r="P22" i="6" s="1"/>
  <c r="N148" i="6"/>
  <c r="N120" i="6"/>
  <c r="O14" i="6"/>
  <c r="M164" i="5"/>
  <c r="M142" i="5"/>
  <c r="M37" i="5" s="1"/>
  <c r="P117" i="6"/>
  <c r="P12" i="6"/>
  <c r="P11" i="6" s="1"/>
  <c r="N129" i="5"/>
  <c r="O128" i="5"/>
  <c r="O23" i="5"/>
  <c r="I162" i="5"/>
  <c r="J141" i="5"/>
  <c r="I154" i="6"/>
  <c r="J131" i="6"/>
  <c r="G130" i="5"/>
  <c r="G26" i="5"/>
  <c r="G25" i="5" s="1"/>
  <c r="G117" i="6"/>
  <c r="G12" i="6"/>
  <c r="G11" i="6" s="1"/>
  <c r="N119" i="6"/>
  <c r="O13" i="6"/>
  <c r="Q198" i="3"/>
  <c r="Q16" i="3" s="1"/>
  <c r="Q17" i="3"/>
  <c r="Q215" i="3"/>
  <c r="O13" i="11"/>
  <c r="N218" i="3"/>
  <c r="L117" i="5"/>
  <c r="L12" i="5"/>
  <c r="L11" i="5" s="1"/>
  <c r="E233" i="3"/>
  <c r="E210" i="3"/>
  <c r="E222" i="3"/>
  <c r="E154" i="5"/>
  <c r="F131" i="5"/>
  <c r="E149" i="6"/>
  <c r="F124" i="6"/>
  <c r="H235" i="3"/>
  <c r="H121" i="5"/>
  <c r="H16" i="5"/>
  <c r="H15" i="5" s="1"/>
  <c r="H130" i="6"/>
  <c r="H26" i="6"/>
  <c r="H25" i="6" s="1"/>
  <c r="N159" i="6"/>
  <c r="N147" i="6"/>
  <c r="O20" i="3"/>
  <c r="P164" i="5"/>
  <c r="P142" i="5"/>
  <c r="P37" i="5" s="1"/>
  <c r="I159" i="5"/>
  <c r="J137" i="5"/>
  <c r="I148" i="5"/>
  <c r="J123" i="5"/>
  <c r="I158" i="6"/>
  <c r="J135" i="6"/>
  <c r="G215" i="3"/>
  <c r="Q35" i="5"/>
  <c r="K218" i="3"/>
  <c r="K130" i="5"/>
  <c r="K26" i="5"/>
  <c r="K25" i="5" s="1"/>
  <c r="O19" i="11"/>
  <c r="N219" i="3"/>
  <c r="L136" i="5"/>
  <c r="L32" i="5"/>
  <c r="L31" i="5" s="1"/>
  <c r="L117" i="6"/>
  <c r="L12" i="6"/>
  <c r="L11" i="6" s="1"/>
  <c r="E225" i="3"/>
  <c r="E203" i="3"/>
  <c r="E243" i="3"/>
  <c r="F204" i="3"/>
  <c r="E157" i="5"/>
  <c r="D157" i="5" s="1"/>
  <c r="F134" i="5"/>
  <c r="E162" i="6"/>
  <c r="F141" i="6"/>
  <c r="N159" i="5"/>
  <c r="H218" i="3"/>
  <c r="H130" i="5"/>
  <c r="H26" i="5"/>
  <c r="H25" i="5" s="1"/>
  <c r="N162" i="5"/>
  <c r="N127" i="5"/>
  <c r="O21" i="5"/>
  <c r="N138" i="6"/>
  <c r="O33" i="6"/>
  <c r="N123" i="6"/>
  <c r="O17" i="6"/>
  <c r="N142" i="5"/>
  <c r="O37" i="5"/>
  <c r="N146" i="6"/>
  <c r="N155" i="5"/>
  <c r="M128" i="5"/>
  <c r="M23" i="5"/>
  <c r="M22" i="5" s="1"/>
  <c r="P198" i="3"/>
  <c r="P16" i="3" s="1"/>
  <c r="P17" i="3"/>
  <c r="P139" i="6"/>
  <c r="P35" i="6"/>
  <c r="P34" i="6" s="1"/>
  <c r="I146" i="5"/>
  <c r="J120" i="5"/>
  <c r="I154" i="5"/>
  <c r="J131" i="5"/>
  <c r="I145" i="6"/>
  <c r="J119" i="6"/>
  <c r="N122" i="5"/>
  <c r="O121" i="5"/>
  <c r="N121" i="5" s="1"/>
  <c r="O16" i="5"/>
  <c r="G139" i="6"/>
  <c r="G35" i="6"/>
  <c r="G34" i="6" s="1"/>
  <c r="N145" i="6"/>
  <c r="Q235" i="3"/>
  <c r="Q121" i="5"/>
  <c r="Q16" i="5"/>
  <c r="Q15" i="5" s="1"/>
  <c r="K130" i="6"/>
  <c r="K26" i="6"/>
  <c r="K25" i="6" s="1"/>
  <c r="N96" i="11"/>
  <c r="O28" i="11"/>
  <c r="E236" i="3"/>
  <c r="F235" i="3"/>
  <c r="F193" i="3"/>
  <c r="E194" i="3"/>
  <c r="E144" i="5"/>
  <c r="F118" i="5"/>
  <c r="E147" i="5"/>
  <c r="F122" i="5"/>
  <c r="E153" i="6"/>
  <c r="F129" i="6"/>
  <c r="N123" i="5"/>
  <c r="O17" i="5"/>
  <c r="H117" i="5"/>
  <c r="H12" i="5"/>
  <c r="H11" i="5" s="1"/>
  <c r="N132" i="5"/>
  <c r="O27" i="5"/>
  <c r="M218" i="3"/>
  <c r="M35" i="5"/>
  <c r="M34" i="5" s="1"/>
  <c r="N164" i="5"/>
  <c r="N134" i="6"/>
  <c r="O29" i="6"/>
  <c r="N138" i="5"/>
  <c r="O33" i="5"/>
  <c r="M215" i="3"/>
  <c r="M130" i="6"/>
  <c r="M26" i="6"/>
  <c r="M25" i="6" s="1"/>
  <c r="P205" i="3"/>
  <c r="P20" i="3" s="1"/>
  <c r="P21" i="3"/>
  <c r="N21" i="3" s="1"/>
  <c r="N129" i="6"/>
  <c r="O128" i="6"/>
  <c r="N128" i="6" s="1"/>
  <c r="O23" i="6"/>
  <c r="I202" i="3"/>
  <c r="I18" i="3" s="1"/>
  <c r="J18" i="3"/>
  <c r="I151" i="5"/>
  <c r="J126" i="5"/>
  <c r="I160" i="5"/>
  <c r="J138" i="5"/>
  <c r="I149" i="6"/>
  <c r="J124" i="6"/>
  <c r="N147" i="5"/>
  <c r="G211" i="3"/>
  <c r="G204" i="3"/>
  <c r="G128" i="5"/>
  <c r="G23" i="5"/>
  <c r="G22" i="5" s="1"/>
  <c r="N135" i="5"/>
  <c r="O30" i="5"/>
  <c r="Q117" i="5"/>
  <c r="Q12" i="5"/>
  <c r="Q11" i="5" s="1"/>
  <c r="K235" i="3"/>
  <c r="O84" i="11"/>
  <c r="O16" i="11"/>
  <c r="L19" i="3"/>
  <c r="L22" i="3"/>
  <c r="L121" i="5"/>
  <c r="L16" i="5"/>
  <c r="L15" i="5" s="1"/>
  <c r="L121" i="6"/>
  <c r="L16" i="6"/>
  <c r="L15" i="6" s="1"/>
  <c r="E240" i="3"/>
  <c r="E200" i="3"/>
  <c r="F22" i="3"/>
  <c r="F19" i="3"/>
  <c r="F218" i="3"/>
  <c r="E219" i="3"/>
  <c r="E145" i="5"/>
  <c r="D145" i="5" s="1"/>
  <c r="F119" i="5"/>
  <c r="E157" i="6"/>
  <c r="D157" i="6" s="1"/>
  <c r="F134" i="6"/>
  <c r="H193" i="3"/>
  <c r="H190" i="3" s="1"/>
  <c r="N141" i="5"/>
  <c r="O36" i="5"/>
  <c r="N152" i="5"/>
  <c r="M13" i="3"/>
  <c r="P136" i="5"/>
  <c r="P32" i="5"/>
  <c r="P31" i="5" s="1"/>
  <c r="I144" i="5"/>
  <c r="J118" i="5"/>
  <c r="J125" i="5"/>
  <c r="I150" i="5"/>
  <c r="I162" i="6"/>
  <c r="J141" i="6"/>
  <c r="G139" i="5"/>
  <c r="G35" i="5"/>
  <c r="G34" i="5" s="1"/>
  <c r="Q136" i="6"/>
  <c r="Q32" i="6"/>
  <c r="Q31" i="6" s="1"/>
  <c r="O25" i="11"/>
  <c r="L128" i="6"/>
  <c r="L23" i="6"/>
  <c r="L22" i="6" s="1"/>
  <c r="E221" i="3"/>
  <c r="E207" i="3"/>
  <c r="F124" i="5"/>
  <c r="E149" i="5"/>
  <c r="D149" i="5" s="1"/>
  <c r="E155" i="5"/>
  <c r="D155" i="5" s="1"/>
  <c r="F132" i="5"/>
  <c r="E144" i="6"/>
  <c r="F118" i="6"/>
  <c r="N148" i="5"/>
  <c r="H164" i="5"/>
  <c r="H142" i="5"/>
  <c r="H37" i="5" s="1"/>
  <c r="N132" i="6"/>
  <c r="O27" i="6"/>
  <c r="P13" i="3"/>
  <c r="L139" i="6"/>
  <c r="L35" i="6"/>
  <c r="L34" i="6" s="1"/>
  <c r="E160" i="5"/>
  <c r="D160" i="5" s="1"/>
  <c r="F138" i="5"/>
  <c r="E148" i="5"/>
  <c r="D148" i="5" s="1"/>
  <c r="F123" i="5"/>
  <c r="E148" i="6"/>
  <c r="D148" i="6" s="1"/>
  <c r="F123" i="6"/>
  <c r="H211" i="3"/>
  <c r="H128" i="6"/>
  <c r="H23" i="6"/>
  <c r="H22" i="6" s="1"/>
  <c r="N155" i="6"/>
  <c r="N127" i="6"/>
  <c r="O21" i="6"/>
  <c r="I158" i="5"/>
  <c r="J135" i="5"/>
  <c r="G22" i="3"/>
  <c r="G19" i="3"/>
  <c r="N120" i="5"/>
  <c r="O14" i="5"/>
  <c r="Q13" i="3"/>
  <c r="Q136" i="5"/>
  <c r="Q32" i="5"/>
  <c r="Q31" i="5" s="1"/>
  <c r="Q130" i="6"/>
  <c r="Q26" i="6"/>
  <c r="Q25" i="6" s="1"/>
  <c r="K136" i="5"/>
  <c r="K32" i="5"/>
  <c r="K31" i="5" s="1"/>
  <c r="O97" i="11"/>
  <c r="O30" i="11"/>
  <c r="L205" i="3"/>
  <c r="L20" i="3" s="1"/>
  <c r="L21" i="3"/>
  <c r="L128" i="5"/>
  <c r="L23" i="5"/>
  <c r="L22" i="5" s="1"/>
  <c r="F211" i="3"/>
  <c r="E212" i="3"/>
  <c r="E152" i="5"/>
  <c r="D152" i="5" s="1"/>
  <c r="F127" i="5"/>
  <c r="E156" i="5"/>
  <c r="D156" i="5" s="1"/>
  <c r="F133" i="5"/>
  <c r="E161" i="6"/>
  <c r="F140" i="6"/>
  <c r="H19" i="3"/>
  <c r="H22" i="3"/>
  <c r="N152" i="6"/>
  <c r="J198" i="3"/>
  <c r="I199" i="3"/>
  <c r="I17" i="3" s="1"/>
  <c r="J17" i="3"/>
  <c r="G121" i="6"/>
  <c r="G16" i="6"/>
  <c r="G15" i="6" s="1"/>
  <c r="Q128" i="5"/>
  <c r="Q23" i="5"/>
  <c r="Q22" i="5" s="1"/>
  <c r="K121" i="5"/>
  <c r="K16" i="5"/>
  <c r="K15" i="5" s="1"/>
  <c r="K128" i="6"/>
  <c r="K23" i="6"/>
  <c r="K22" i="6" s="1"/>
  <c r="O31" i="11"/>
  <c r="E220" i="3"/>
  <c r="E213" i="3"/>
  <c r="F164" i="5"/>
  <c r="E164" i="5" s="1"/>
  <c r="E163" i="5"/>
  <c r="D163" i="5" s="1"/>
  <c r="F142" i="5"/>
  <c r="E152" i="6"/>
  <c r="F127" i="6"/>
  <c r="E147" i="6"/>
  <c r="F122" i="6"/>
  <c r="N126" i="5"/>
  <c r="O20" i="5"/>
  <c r="H117" i="6"/>
  <c r="H12" i="6"/>
  <c r="H11" i="6" s="1"/>
  <c r="N133" i="5"/>
  <c r="O28" i="5"/>
  <c r="I163" i="5"/>
  <c r="J164" i="5"/>
  <c r="J142" i="5"/>
  <c r="I144" i="6"/>
  <c r="J118" i="6"/>
  <c r="Q204" i="3"/>
  <c r="O139" i="6"/>
  <c r="N139" i="6" s="1"/>
  <c r="N140" i="6"/>
  <c r="O35" i="6"/>
  <c r="N145" i="5"/>
  <c r="N198" i="3"/>
  <c r="O16" i="3"/>
  <c r="N16" i="3" s="1"/>
  <c r="M235" i="3"/>
  <c r="P128" i="5"/>
  <c r="P23" i="5"/>
  <c r="P22" i="5" s="1"/>
  <c r="I206" i="3"/>
  <c r="I21" i="3" s="1"/>
  <c r="J205" i="3"/>
  <c r="J21" i="3"/>
  <c r="I194" i="3"/>
  <c r="J193" i="3"/>
  <c r="I193" i="3" s="1"/>
  <c r="I161" i="5"/>
  <c r="J140" i="5"/>
  <c r="I155" i="6"/>
  <c r="J132" i="6"/>
  <c r="I152" i="6"/>
  <c r="J127" i="6"/>
  <c r="K204" i="3"/>
  <c r="N92" i="11"/>
  <c r="O91" i="11"/>
  <c r="O24" i="11"/>
  <c r="L198" i="3"/>
  <c r="L16" i="3" s="1"/>
  <c r="L17" i="3"/>
  <c r="E224" i="3"/>
  <c r="E216" i="3"/>
  <c r="F215" i="3"/>
  <c r="E215" i="3" s="1"/>
  <c r="E150" i="5"/>
  <c r="F125" i="5"/>
  <c r="E154" i="6"/>
  <c r="D154" i="6" s="1"/>
  <c r="F131" i="6"/>
  <c r="E160" i="6"/>
  <c r="D160" i="6" s="1"/>
  <c r="F138" i="6"/>
  <c r="H205" i="3"/>
  <c r="H20" i="3" s="1"/>
  <c r="H21" i="3"/>
  <c r="N131" i="5"/>
  <c r="O130" i="5"/>
  <c r="O26" i="5"/>
  <c r="G130" i="6"/>
  <c r="G26" i="6"/>
  <c r="G25" i="6" s="1"/>
  <c r="N17" i="3"/>
  <c r="I147" i="5"/>
  <c r="J122" i="5"/>
  <c r="I161" i="6"/>
  <c r="J140" i="6"/>
  <c r="P136" i="6"/>
  <c r="P32" i="6"/>
  <c r="P31" i="6" s="1"/>
  <c r="I153" i="6"/>
  <c r="J129" i="6"/>
  <c r="G235" i="3"/>
  <c r="N235" i="3"/>
  <c r="N192" i="3"/>
  <c r="P19" i="3"/>
  <c r="N19" i="3" s="1"/>
  <c r="P22" i="3"/>
  <c r="N22" i="3" s="1"/>
  <c r="P139" i="5"/>
  <c r="P35" i="5"/>
  <c r="P34" i="5" s="1"/>
  <c r="I210" i="3"/>
  <c r="I227" i="3"/>
  <c r="I232" i="3"/>
  <c r="I157" i="6"/>
  <c r="J134" i="6"/>
  <c r="I160" i="6"/>
  <c r="J138" i="6"/>
  <c r="G198" i="3"/>
  <c r="G16" i="3" s="1"/>
  <c r="G17" i="3"/>
  <c r="G117" i="5"/>
  <c r="G116" i="5" s="1"/>
  <c r="G12" i="5"/>
  <c r="G11" i="5" s="1"/>
  <c r="G10" i="5" s="1"/>
  <c r="G136" i="6"/>
  <c r="G32" i="6"/>
  <c r="G31" i="6" s="1"/>
  <c r="N124" i="5"/>
  <c r="O18" i="5"/>
  <c r="N215" i="3"/>
  <c r="Q130" i="5"/>
  <c r="Q26" i="5"/>
  <c r="Q25" i="5" s="1"/>
  <c r="K117" i="5"/>
  <c r="K12" i="5"/>
  <c r="K11" i="5" s="1"/>
  <c r="K164" i="5"/>
  <c r="K142" i="5"/>
  <c r="K37" i="5" s="1"/>
  <c r="O89" i="11"/>
  <c r="O21" i="11"/>
  <c r="L139" i="5"/>
  <c r="L35" i="5"/>
  <c r="L34" i="5" s="1"/>
  <c r="E214" i="3"/>
  <c r="E238" i="3"/>
  <c r="E209" i="3"/>
  <c r="E158" i="5"/>
  <c r="D158" i="5" s="1"/>
  <c r="F135" i="5"/>
  <c r="E156" i="6"/>
  <c r="F133" i="6"/>
  <c r="E150" i="6"/>
  <c r="D150" i="6" s="1"/>
  <c r="F125" i="6"/>
  <c r="N151" i="5"/>
  <c r="H128" i="5"/>
  <c r="H23" i="5"/>
  <c r="H22" i="5" s="1"/>
  <c r="H139" i="6"/>
  <c r="H35" i="6"/>
  <c r="H34" i="6" s="1"/>
  <c r="N156" i="5"/>
  <c r="N154" i="5"/>
  <c r="N131" i="6"/>
  <c r="O130" i="6"/>
  <c r="O26" i="6"/>
  <c r="M205" i="3"/>
  <c r="M20" i="3" s="1"/>
  <c r="M21" i="3"/>
  <c r="P204" i="3"/>
  <c r="N204" i="3" s="1"/>
  <c r="N82" i="11"/>
  <c r="N85" i="11"/>
  <c r="N93" i="11"/>
  <c r="N88" i="11"/>
  <c r="N99" i="11"/>
  <c r="N100" i="11"/>
  <c r="N86" i="11"/>
  <c r="I148" i="6"/>
  <c r="J123" i="6"/>
  <c r="G13" i="3"/>
  <c r="N118" i="5"/>
  <c r="O117" i="5"/>
  <c r="O12" i="5"/>
  <c r="M198" i="3"/>
  <c r="M16" i="3" s="1"/>
  <c r="M17" i="3"/>
  <c r="M130" i="5"/>
  <c r="M26" i="5"/>
  <c r="M25" i="5" s="1"/>
  <c r="M117" i="6"/>
  <c r="M12" i="6"/>
  <c r="M11" i="6" s="1"/>
  <c r="M121" i="6"/>
  <c r="M16" i="6"/>
  <c r="M15" i="6" s="1"/>
  <c r="P193" i="3"/>
  <c r="N193" i="3" s="1"/>
  <c r="N196" i="3"/>
  <c r="M204" i="3"/>
  <c r="P117" i="5"/>
  <c r="P12" i="5"/>
  <c r="P11" i="5" s="1"/>
  <c r="P10" i="5" s="1"/>
  <c r="D54" i="4" s="1"/>
  <c r="J235" i="3"/>
  <c r="I235" i="3" s="1"/>
  <c r="I236" i="3"/>
  <c r="I231" i="3"/>
  <c r="I243" i="3"/>
  <c r="J204" i="3"/>
  <c r="I153" i="5"/>
  <c r="J129" i="5"/>
  <c r="I156" i="6"/>
  <c r="J133" i="6"/>
  <c r="N149" i="5"/>
  <c r="N216" i="3"/>
  <c r="Q121" i="6"/>
  <c r="Q16" i="6"/>
  <c r="Q15" i="6" s="1"/>
  <c r="K211" i="3"/>
  <c r="K136" i="6"/>
  <c r="K32" i="6"/>
  <c r="K31" i="6" s="1"/>
  <c r="K139" i="6"/>
  <c r="K35" i="6"/>
  <c r="K34" i="6" s="1"/>
  <c r="O94" i="11"/>
  <c r="N95" i="11"/>
  <c r="O27" i="11"/>
  <c r="L204" i="3"/>
  <c r="E195" i="3"/>
  <c r="F198" i="3"/>
  <c r="E199" i="3"/>
  <c r="E17" i="3" s="1"/>
  <c r="F17" i="3"/>
  <c r="F12" i="9"/>
  <c r="F11" i="9" s="1"/>
  <c r="D242" i="3"/>
  <c r="E153" i="5"/>
  <c r="F129" i="5"/>
  <c r="E151" i="6"/>
  <c r="D151" i="6" s="1"/>
  <c r="F126" i="6"/>
  <c r="E158" i="6"/>
  <c r="D158" i="6" s="1"/>
  <c r="F135" i="6"/>
  <c r="H139" i="5"/>
  <c r="H35" i="5"/>
  <c r="H34" i="5" s="1"/>
  <c r="H136" i="6"/>
  <c r="H32" i="6"/>
  <c r="H31" i="6" s="1"/>
  <c r="O18" i="11"/>
  <c r="N119" i="5"/>
  <c r="O13" i="5"/>
  <c r="I159" i="6"/>
  <c r="J137" i="6"/>
  <c r="G205" i="3"/>
  <c r="G20" i="3" s="1"/>
  <c r="G21" i="3"/>
  <c r="G136" i="5"/>
  <c r="G32" i="5"/>
  <c r="G31" i="5" s="1"/>
  <c r="Q211" i="3"/>
  <c r="N236" i="3"/>
  <c r="N197" i="3"/>
  <c r="M117" i="5"/>
  <c r="M12" i="5"/>
  <c r="M11" i="5" s="1"/>
  <c r="M10" i="5" s="1"/>
  <c r="D40" i="4" s="1"/>
  <c r="P130" i="5"/>
  <c r="P26" i="5"/>
  <c r="P25" i="5" s="1"/>
  <c r="O190" i="3"/>
  <c r="N191" i="3"/>
  <c r="O13" i="3"/>
  <c r="N13" i="3" s="1"/>
  <c r="M128" i="6"/>
  <c r="M23" i="6"/>
  <c r="M22" i="6" s="1"/>
  <c r="O139" i="5"/>
  <c r="N139" i="5" s="1"/>
  <c r="N140" i="5"/>
  <c r="O35" i="5"/>
  <c r="N125" i="5"/>
  <c r="O19" i="5"/>
  <c r="M121" i="5"/>
  <c r="M16" i="5"/>
  <c r="M15" i="5" s="1"/>
  <c r="M139" i="6"/>
  <c r="M35" i="6"/>
  <c r="M34" i="6" s="1"/>
  <c r="P211" i="3"/>
  <c r="N211" i="3" s="1"/>
  <c r="P130" i="6"/>
  <c r="P26" i="6"/>
  <c r="P25" i="6" s="1"/>
  <c r="P121" i="6"/>
  <c r="P16" i="6"/>
  <c r="P15" i="6" s="1"/>
  <c r="I200" i="3"/>
  <c r="J19" i="3"/>
  <c r="J22" i="3"/>
  <c r="I238" i="3"/>
  <c r="J211" i="3"/>
  <c r="I211" i="3" s="1"/>
  <c r="I212" i="3"/>
  <c r="I156" i="5"/>
  <c r="J133" i="5"/>
  <c r="I147" i="6"/>
  <c r="J122" i="6"/>
  <c r="Q164" i="5"/>
  <c r="Q142" i="5"/>
  <c r="Q37" i="5" s="1"/>
  <c r="K215" i="3"/>
  <c r="K139" i="5"/>
  <c r="K35" i="5"/>
  <c r="K34" i="5" s="1"/>
  <c r="K117" i="6"/>
  <c r="K116" i="6" s="1"/>
  <c r="K164" i="6" s="1"/>
  <c r="K12" i="6"/>
  <c r="K11" i="6" s="1"/>
  <c r="N81" i="11"/>
  <c r="O80" i="11"/>
  <c r="O12" i="11"/>
  <c r="L218" i="3"/>
  <c r="L136" i="6"/>
  <c r="L32" i="6"/>
  <c r="L31" i="6" s="1"/>
  <c r="E217" i="3"/>
  <c r="E192" i="3"/>
  <c r="E191" i="3" s="1"/>
  <c r="F191" i="3"/>
  <c r="E202" i="3"/>
  <c r="E18" i="3" s="1"/>
  <c r="F18" i="3"/>
  <c r="E161" i="5"/>
  <c r="D161" i="5" s="1"/>
  <c r="F140" i="5"/>
  <c r="E155" i="6"/>
  <c r="D155" i="6" s="1"/>
  <c r="F132" i="6"/>
  <c r="H204" i="3"/>
  <c r="N125" i="6"/>
  <c r="O19" i="6"/>
  <c r="N126" i="6"/>
  <c r="O20" i="6"/>
  <c r="H27" i="3" l="1"/>
  <c r="H24" i="3" s="1"/>
  <c r="H23" i="3"/>
  <c r="E86" i="11"/>
  <c r="F17" i="11"/>
  <c r="L10" i="6"/>
  <c r="D16" i="4" s="1"/>
  <c r="I123" i="5"/>
  <c r="J17" i="5"/>
  <c r="I17" i="5" s="1"/>
  <c r="D149" i="6"/>
  <c r="N14" i="6"/>
  <c r="L190" i="3"/>
  <c r="I142" i="6"/>
  <c r="J37" i="6"/>
  <c r="I37" i="6" s="1"/>
  <c r="E142" i="6"/>
  <c r="F37" i="6"/>
  <c r="E37" i="6" s="1"/>
  <c r="I120" i="6"/>
  <c r="J14" i="6"/>
  <c r="I14" i="6" s="1"/>
  <c r="I87" i="11"/>
  <c r="J18" i="11"/>
  <c r="I86" i="11"/>
  <c r="J17" i="11"/>
  <c r="E125" i="6"/>
  <c r="F19" i="6"/>
  <c r="E19" i="6" s="1"/>
  <c r="I134" i="6"/>
  <c r="J29" i="6"/>
  <c r="I29" i="6" s="1"/>
  <c r="I140" i="5"/>
  <c r="J139" i="5"/>
  <c r="J35" i="5"/>
  <c r="H10" i="5"/>
  <c r="N33" i="6"/>
  <c r="N20" i="6"/>
  <c r="O11" i="11"/>
  <c r="O34" i="5"/>
  <c r="N35" i="5"/>
  <c r="K10" i="5"/>
  <c r="D38" i="4" s="1"/>
  <c r="E125" i="5"/>
  <c r="F19" i="5"/>
  <c r="E19" i="5" s="1"/>
  <c r="K89" i="11"/>
  <c r="K21" i="11"/>
  <c r="Q89" i="11"/>
  <c r="Q21" i="11"/>
  <c r="I198" i="3"/>
  <c r="I16" i="3" s="1"/>
  <c r="J16" i="3"/>
  <c r="O29" i="11"/>
  <c r="I135" i="5"/>
  <c r="J30" i="5"/>
  <c r="I30" i="5" s="1"/>
  <c r="G89" i="11"/>
  <c r="G21" i="11"/>
  <c r="H116" i="5"/>
  <c r="I120" i="5"/>
  <c r="J14" i="5"/>
  <c r="I14" i="5" s="1"/>
  <c r="E96" i="11"/>
  <c r="F28" i="11"/>
  <c r="L116" i="6"/>
  <c r="L164" i="6" s="1"/>
  <c r="E131" i="5"/>
  <c r="F130" i="5"/>
  <c r="E130" i="5" s="1"/>
  <c r="F26" i="5"/>
  <c r="G10" i="6"/>
  <c r="O31" i="5"/>
  <c r="N32" i="5"/>
  <c r="D163" i="6"/>
  <c r="I125" i="6"/>
  <c r="J19" i="6"/>
  <c r="I19" i="6" s="1"/>
  <c r="L80" i="11"/>
  <c r="L12" i="11"/>
  <c r="H18" i="11"/>
  <c r="I122" i="6"/>
  <c r="J121" i="6"/>
  <c r="I121" i="6" s="1"/>
  <c r="J16" i="6"/>
  <c r="K19" i="11"/>
  <c r="I118" i="6"/>
  <c r="J117" i="6"/>
  <c r="J12" i="6"/>
  <c r="E126" i="6"/>
  <c r="F20" i="6"/>
  <c r="E20" i="6" s="1"/>
  <c r="D20" i="6" s="1"/>
  <c r="L94" i="11"/>
  <c r="L27" i="11"/>
  <c r="I99" i="11"/>
  <c r="J31" i="11"/>
  <c r="G190" i="3"/>
  <c r="P97" i="11"/>
  <c r="P30" i="11"/>
  <c r="H13" i="11"/>
  <c r="O79" i="11"/>
  <c r="L31" i="11"/>
  <c r="I96" i="11"/>
  <c r="J28" i="11"/>
  <c r="P116" i="5"/>
  <c r="M13" i="11"/>
  <c r="I123" i="6"/>
  <c r="J17" i="6"/>
  <c r="I17" i="6" s="1"/>
  <c r="P80" i="11"/>
  <c r="P12" i="11"/>
  <c r="E133" i="6"/>
  <c r="F28" i="6"/>
  <c r="E28" i="6" s="1"/>
  <c r="K116" i="5"/>
  <c r="J121" i="5"/>
  <c r="I121" i="5" s="1"/>
  <c r="I122" i="5"/>
  <c r="J16" i="5"/>
  <c r="D150" i="5"/>
  <c r="K18" i="11"/>
  <c r="Q25" i="11"/>
  <c r="I142" i="5"/>
  <c r="J37" i="5"/>
  <c r="I37" i="5" s="1"/>
  <c r="N98" i="11"/>
  <c r="P190" i="3"/>
  <c r="M190" i="3"/>
  <c r="G14" i="11"/>
  <c r="N17" i="5"/>
  <c r="N21" i="5"/>
  <c r="E88" i="11"/>
  <c r="F19" i="11"/>
  <c r="J136" i="5"/>
  <c r="I136" i="5" s="1"/>
  <c r="I137" i="5"/>
  <c r="J32" i="5"/>
  <c r="D154" i="5"/>
  <c r="G116" i="6"/>
  <c r="G164" i="6" s="1"/>
  <c r="I124" i="5"/>
  <c r="J18" i="5"/>
  <c r="I18" i="5" s="1"/>
  <c r="E141" i="5"/>
  <c r="F36" i="5"/>
  <c r="E36" i="5" s="1"/>
  <c r="I119" i="5"/>
  <c r="J13" i="5"/>
  <c r="I13" i="5" s="1"/>
  <c r="Q31" i="11"/>
  <c r="L14" i="11"/>
  <c r="M84" i="11"/>
  <c r="M16" i="11"/>
  <c r="H19" i="11"/>
  <c r="P89" i="11"/>
  <c r="P21" i="11"/>
  <c r="Q19" i="11"/>
  <c r="L91" i="11"/>
  <c r="L24" i="11"/>
  <c r="M17" i="11"/>
  <c r="Q17" i="11"/>
  <c r="I164" i="5"/>
  <c r="D164" i="5" s="1"/>
  <c r="N21" i="6"/>
  <c r="N27" i="6"/>
  <c r="G18" i="11"/>
  <c r="E99" i="11"/>
  <c r="F31" i="11"/>
  <c r="N136" i="5"/>
  <c r="D162" i="5"/>
  <c r="I127" i="5"/>
  <c r="J21" i="5"/>
  <c r="I21" i="5" s="1"/>
  <c r="K190" i="3"/>
  <c r="I85" i="11"/>
  <c r="J84" i="11"/>
  <c r="J16" i="11"/>
  <c r="M89" i="11"/>
  <c r="M21" i="11"/>
  <c r="H97" i="11"/>
  <c r="H30" i="11"/>
  <c r="J91" i="11"/>
  <c r="I92" i="11"/>
  <c r="J24" i="11"/>
  <c r="D156" i="6"/>
  <c r="K91" i="11"/>
  <c r="K24" i="11"/>
  <c r="H25" i="11"/>
  <c r="J136" i="6"/>
  <c r="I136" i="6" s="1"/>
  <c r="I137" i="6"/>
  <c r="J32" i="6"/>
  <c r="D153" i="5"/>
  <c r="L84" i="11"/>
  <c r="L16" i="11"/>
  <c r="I100" i="11"/>
  <c r="J32" i="11"/>
  <c r="M80" i="11"/>
  <c r="M12" i="11"/>
  <c r="P17" i="11"/>
  <c r="E135" i="5"/>
  <c r="F30" i="5"/>
  <c r="E30" i="5" s="1"/>
  <c r="K31" i="11"/>
  <c r="Q14" i="11"/>
  <c r="N36" i="5"/>
  <c r="D36" i="5"/>
  <c r="G17" i="11"/>
  <c r="I124" i="6"/>
  <c r="J18" i="6"/>
  <c r="I18" i="6" s="1"/>
  <c r="N33" i="5"/>
  <c r="F128" i="6"/>
  <c r="E128" i="6" s="1"/>
  <c r="E129" i="6"/>
  <c r="F23" i="6"/>
  <c r="F84" i="11"/>
  <c r="E85" i="11"/>
  <c r="F16" i="11"/>
  <c r="E119" i="6"/>
  <c r="F13" i="6"/>
  <c r="E13" i="6" s="1"/>
  <c r="I218" i="3"/>
  <c r="L97" i="11"/>
  <c r="L30" i="11"/>
  <c r="I140" i="6"/>
  <c r="J139" i="6"/>
  <c r="J35" i="6"/>
  <c r="D19" i="6"/>
  <c r="N19" i="6"/>
  <c r="E129" i="5"/>
  <c r="F128" i="5"/>
  <c r="E128" i="5" s="1"/>
  <c r="F23" i="5"/>
  <c r="H32" i="11"/>
  <c r="E132" i="6"/>
  <c r="F27" i="6"/>
  <c r="E27" i="6" s="1"/>
  <c r="D27" i="6" s="1"/>
  <c r="K10" i="6"/>
  <c r="D15" i="4" s="1"/>
  <c r="I19" i="3"/>
  <c r="I22" i="3"/>
  <c r="L18" i="11"/>
  <c r="I95" i="11"/>
  <c r="J94" i="11"/>
  <c r="J27" i="11"/>
  <c r="M14" i="11"/>
  <c r="P18" i="11"/>
  <c r="K14" i="11"/>
  <c r="I205" i="3"/>
  <c r="I20" i="3" s="1"/>
  <c r="J20" i="3"/>
  <c r="Q28" i="11"/>
  <c r="N28" i="5"/>
  <c r="E140" i="6"/>
  <c r="F139" i="6"/>
  <c r="F35" i="6"/>
  <c r="G31" i="11"/>
  <c r="D153" i="6"/>
  <c r="E82" i="11"/>
  <c r="F13" i="11"/>
  <c r="I131" i="6"/>
  <c r="J130" i="6"/>
  <c r="I130" i="6" s="1"/>
  <c r="J26" i="6"/>
  <c r="D145" i="6"/>
  <c r="J190" i="3"/>
  <c r="J13" i="3"/>
  <c r="Q10" i="6"/>
  <c r="D32" i="4" s="1"/>
  <c r="N37" i="6"/>
  <c r="D37" i="6"/>
  <c r="K94" i="11"/>
  <c r="K27" i="11"/>
  <c r="O26" i="11"/>
  <c r="N18" i="5"/>
  <c r="K17" i="11"/>
  <c r="Q94" i="11"/>
  <c r="Q27" i="11"/>
  <c r="D161" i="6"/>
  <c r="G84" i="11"/>
  <c r="G16" i="11"/>
  <c r="I138" i="5"/>
  <c r="J33" i="5"/>
  <c r="I33" i="5" s="1"/>
  <c r="F121" i="5"/>
  <c r="E121" i="5" s="1"/>
  <c r="E122" i="5"/>
  <c r="F16" i="5"/>
  <c r="F89" i="11"/>
  <c r="E90" i="11"/>
  <c r="F21" i="11"/>
  <c r="N20" i="3"/>
  <c r="L10" i="5"/>
  <c r="D39" i="4" s="1"/>
  <c r="E126" i="5"/>
  <c r="F20" i="5"/>
  <c r="E20" i="5" s="1"/>
  <c r="I13" i="3"/>
  <c r="Q116" i="6"/>
  <c r="Q164" i="6" s="1"/>
  <c r="H89" i="11"/>
  <c r="H21" i="11"/>
  <c r="E198" i="3"/>
  <c r="E16" i="3" s="1"/>
  <c r="F16" i="3"/>
  <c r="H28" i="11"/>
  <c r="H84" i="11"/>
  <c r="H16" i="11"/>
  <c r="M31" i="11"/>
  <c r="P32" i="11"/>
  <c r="N26" i="6"/>
  <c r="O25" i="6"/>
  <c r="H94" i="11"/>
  <c r="H27" i="11"/>
  <c r="F139" i="5"/>
  <c r="E140" i="5"/>
  <c r="F35" i="5"/>
  <c r="E12" i="9"/>
  <c r="E11" i="9" s="1"/>
  <c r="E41" i="9"/>
  <c r="L13" i="11"/>
  <c r="J97" i="11"/>
  <c r="I98" i="11"/>
  <c r="J30" i="11"/>
  <c r="M18" i="11"/>
  <c r="M10" i="6"/>
  <c r="D17" i="4" s="1"/>
  <c r="P14" i="11"/>
  <c r="N130" i="6"/>
  <c r="K13" i="11"/>
  <c r="Q32" i="11"/>
  <c r="H10" i="6"/>
  <c r="E133" i="5"/>
  <c r="F28" i="5"/>
  <c r="E28" i="5" s="1"/>
  <c r="D28" i="5" s="1"/>
  <c r="E134" i="6"/>
  <c r="F29" i="6"/>
  <c r="E29" i="6" s="1"/>
  <c r="D29" i="6" s="1"/>
  <c r="O15" i="11"/>
  <c r="G19" i="11"/>
  <c r="N29" i="6"/>
  <c r="D147" i="5"/>
  <c r="E93" i="11"/>
  <c r="F25" i="11"/>
  <c r="N205" i="3"/>
  <c r="L116" i="5"/>
  <c r="I141" i="5"/>
  <c r="J36" i="5"/>
  <c r="I36" i="5" s="1"/>
  <c r="D151" i="5"/>
  <c r="O15" i="6"/>
  <c r="N16" i="6"/>
  <c r="E120" i="6"/>
  <c r="F14" i="6"/>
  <c r="E14" i="6" s="1"/>
  <c r="D14" i="6" s="1"/>
  <c r="G32" i="11"/>
  <c r="L32" i="11"/>
  <c r="N190" i="3"/>
  <c r="O27" i="3"/>
  <c r="O23" i="3"/>
  <c r="L17" i="11"/>
  <c r="G91" i="11"/>
  <c r="G24" i="11"/>
  <c r="I126" i="5"/>
  <c r="J20" i="5"/>
  <c r="I20" i="5" s="1"/>
  <c r="F117" i="5"/>
  <c r="E118" i="5"/>
  <c r="F12" i="5"/>
  <c r="F97" i="11"/>
  <c r="E98" i="11"/>
  <c r="F30" i="11"/>
  <c r="N121" i="6"/>
  <c r="N18" i="6"/>
  <c r="M91" i="11"/>
  <c r="M24" i="11"/>
  <c r="E132" i="5"/>
  <c r="F27" i="5"/>
  <c r="E27" i="5" s="1"/>
  <c r="E13" i="3"/>
  <c r="N13" i="5"/>
  <c r="L89" i="11"/>
  <c r="L21" i="11"/>
  <c r="I83" i="11"/>
  <c r="J14" i="11"/>
  <c r="H14" i="11"/>
  <c r="N18" i="11"/>
  <c r="I90" i="11"/>
  <c r="J89" i="11"/>
  <c r="J21" i="11"/>
  <c r="M32" i="11"/>
  <c r="M116" i="6"/>
  <c r="M164" i="6" s="1"/>
  <c r="P31" i="11"/>
  <c r="O25" i="5"/>
  <c r="N26" i="5"/>
  <c r="O23" i="11"/>
  <c r="N24" i="11"/>
  <c r="Q91" i="11"/>
  <c r="Q24" i="11"/>
  <c r="H116" i="6"/>
  <c r="H164" i="6" s="1"/>
  <c r="F117" i="6"/>
  <c r="E118" i="6"/>
  <c r="F12" i="6"/>
  <c r="H91" i="11"/>
  <c r="H24" i="11"/>
  <c r="N87" i="11"/>
  <c r="L25" i="11"/>
  <c r="I133" i="6"/>
  <c r="J28" i="6"/>
  <c r="I28" i="6" s="1"/>
  <c r="I82" i="11"/>
  <c r="J13" i="11"/>
  <c r="M19" i="11"/>
  <c r="P19" i="11"/>
  <c r="N130" i="5"/>
  <c r="K80" i="11"/>
  <c r="K12" i="11"/>
  <c r="Q84" i="11"/>
  <c r="Q16" i="11"/>
  <c r="D20" i="5"/>
  <c r="N20" i="5"/>
  <c r="E127" i="5"/>
  <c r="F21" i="5"/>
  <c r="E21" i="5" s="1"/>
  <c r="D21" i="5" s="1"/>
  <c r="E123" i="6"/>
  <c r="F17" i="6"/>
  <c r="E17" i="6" s="1"/>
  <c r="D144" i="6"/>
  <c r="I141" i="6"/>
  <c r="J36" i="6"/>
  <c r="I36" i="6" s="1"/>
  <c r="E119" i="5"/>
  <c r="F13" i="5"/>
  <c r="E13" i="5" s="1"/>
  <c r="D13" i="5" s="1"/>
  <c r="G80" i="11"/>
  <c r="G12" i="11"/>
  <c r="D144" i="5"/>
  <c r="E141" i="6"/>
  <c r="F36" i="6"/>
  <c r="E36" i="6" s="1"/>
  <c r="D36" i="6" s="1"/>
  <c r="E204" i="3"/>
  <c r="N23" i="5"/>
  <c r="O22" i="5"/>
  <c r="E21" i="3"/>
  <c r="E39" i="9"/>
  <c r="E137" i="6"/>
  <c r="F136" i="6"/>
  <c r="E136" i="6" s="1"/>
  <c r="F32" i="6"/>
  <c r="E120" i="5"/>
  <c r="F14" i="5"/>
  <c r="E14" i="5" s="1"/>
  <c r="D14" i="5" s="1"/>
  <c r="E193" i="3"/>
  <c r="E190" i="3" s="1"/>
  <c r="E23" i="3" s="1"/>
  <c r="D46" i="2" s="1"/>
  <c r="N16" i="5"/>
  <c r="O15" i="5"/>
  <c r="D162" i="6"/>
  <c r="E83" i="11"/>
  <c r="F14" i="11"/>
  <c r="N128" i="5"/>
  <c r="E205" i="3"/>
  <c r="E20" i="3" s="1"/>
  <c r="F20" i="3"/>
  <c r="N32" i="6"/>
  <c r="O31" i="6"/>
  <c r="N14" i="11"/>
  <c r="D159" i="6"/>
  <c r="N30" i="6"/>
  <c r="D30" i="6"/>
  <c r="D146" i="5"/>
  <c r="I126" i="6"/>
  <c r="J20" i="6"/>
  <c r="I20" i="6" s="1"/>
  <c r="I93" i="11"/>
  <c r="J25" i="11"/>
  <c r="F190" i="3"/>
  <c r="F13" i="3"/>
  <c r="J128" i="5"/>
  <c r="I128" i="5" s="1"/>
  <c r="I129" i="5"/>
  <c r="J23" i="5"/>
  <c r="I204" i="3"/>
  <c r="I190" i="3" s="1"/>
  <c r="I23" i="3" s="1"/>
  <c r="D47" i="2" s="1"/>
  <c r="D81" i="2" s="1"/>
  <c r="D95" i="2" s="1"/>
  <c r="M28" i="11"/>
  <c r="P84" i="11"/>
  <c r="P16" i="11"/>
  <c r="N21" i="11"/>
  <c r="O20" i="11"/>
  <c r="K32" i="11"/>
  <c r="Q80" i="11"/>
  <c r="Q12" i="11"/>
  <c r="F121" i="6"/>
  <c r="E121" i="6" s="1"/>
  <c r="E122" i="6"/>
  <c r="F16" i="6"/>
  <c r="E123" i="5"/>
  <c r="F17" i="5"/>
  <c r="E17" i="5" s="1"/>
  <c r="D17" i="5" s="1"/>
  <c r="G25" i="11"/>
  <c r="E134" i="5"/>
  <c r="F29" i="5"/>
  <c r="E29" i="5" s="1"/>
  <c r="F91" i="11"/>
  <c r="E92" i="11"/>
  <c r="F24" i="11"/>
  <c r="Q34" i="5"/>
  <c r="N83" i="11"/>
  <c r="E137" i="5"/>
  <c r="F136" i="5"/>
  <c r="E136" i="5" s="1"/>
  <c r="F32" i="5"/>
  <c r="M94" i="11"/>
  <c r="M27" i="11"/>
  <c r="P13" i="11"/>
  <c r="N90" i="11"/>
  <c r="J128" i="6"/>
  <c r="I128" i="6" s="1"/>
  <c r="I129" i="6"/>
  <c r="J23" i="6"/>
  <c r="K97" i="11"/>
  <c r="K30" i="11"/>
  <c r="I127" i="6"/>
  <c r="J21" i="6"/>
  <c r="I21" i="6" s="1"/>
  <c r="Q97" i="11"/>
  <c r="Q30" i="11"/>
  <c r="D147" i="6"/>
  <c r="E211" i="3"/>
  <c r="Q190" i="3"/>
  <c r="I125" i="5"/>
  <c r="J19" i="5"/>
  <c r="I19" i="5" s="1"/>
  <c r="E218" i="3"/>
  <c r="Q10" i="5"/>
  <c r="D55" i="4" s="1"/>
  <c r="G13" i="11"/>
  <c r="O22" i="6"/>
  <c r="N23" i="6"/>
  <c r="M139" i="5"/>
  <c r="M116" i="5" s="1"/>
  <c r="E235" i="3"/>
  <c r="N37" i="5"/>
  <c r="F94" i="11"/>
  <c r="E95" i="11"/>
  <c r="F27" i="11"/>
  <c r="Q139" i="5"/>
  <c r="P10" i="6"/>
  <c r="D31" i="4" s="1"/>
  <c r="O11" i="6"/>
  <c r="N12" i="6"/>
  <c r="N136" i="6"/>
  <c r="D159" i="5"/>
  <c r="N36" i="6"/>
  <c r="I132" i="5"/>
  <c r="J27" i="5"/>
  <c r="I27" i="5" s="1"/>
  <c r="O34" i="6"/>
  <c r="N35" i="6"/>
  <c r="Q13" i="11"/>
  <c r="E127" i="6"/>
  <c r="F21" i="6"/>
  <c r="E21" i="6" s="1"/>
  <c r="D21" i="6" s="1"/>
  <c r="N14" i="5"/>
  <c r="E138" i="5"/>
  <c r="F33" i="5"/>
  <c r="E33" i="5" s="1"/>
  <c r="D33" i="5" s="1"/>
  <c r="E124" i="5"/>
  <c r="F18" i="5"/>
  <c r="E18" i="5" s="1"/>
  <c r="D18" i="5" s="1"/>
  <c r="I118" i="5"/>
  <c r="J117" i="5"/>
  <c r="J12" i="5"/>
  <c r="Q116" i="5"/>
  <c r="G97" i="11"/>
  <c r="G30" i="11"/>
  <c r="I119" i="6"/>
  <c r="J13" i="6"/>
  <c r="I13" i="6" s="1"/>
  <c r="E87" i="11"/>
  <c r="F18" i="11"/>
  <c r="D243" i="3"/>
  <c r="P116" i="6"/>
  <c r="P164" i="6" s="1"/>
  <c r="O116" i="6"/>
  <c r="N117" i="6"/>
  <c r="P25" i="11"/>
  <c r="E138" i="6"/>
  <c r="F33" i="6"/>
  <c r="E33" i="6" s="1"/>
  <c r="D33" i="6" s="1"/>
  <c r="H31" i="11"/>
  <c r="L19" i="11"/>
  <c r="K28" i="11"/>
  <c r="I132" i="6"/>
  <c r="J27" i="6"/>
  <c r="I27" i="6" s="1"/>
  <c r="D152" i="6"/>
  <c r="G28" i="11"/>
  <c r="N27" i="5"/>
  <c r="D27" i="5"/>
  <c r="D17" i="6"/>
  <c r="N17" i="6"/>
  <c r="F80" i="11"/>
  <c r="E81" i="11"/>
  <c r="F12" i="11"/>
  <c r="I135" i="6"/>
  <c r="J30" i="6"/>
  <c r="I30" i="6" s="1"/>
  <c r="D29" i="5"/>
  <c r="N29" i="5"/>
  <c r="I134" i="5"/>
  <c r="J29" i="5"/>
  <c r="I29" i="5" s="1"/>
  <c r="I215" i="3"/>
  <c r="H17" i="11"/>
  <c r="N12" i="5"/>
  <c r="O11" i="5"/>
  <c r="P94" i="11"/>
  <c r="P27" i="11"/>
  <c r="K25" i="11"/>
  <c r="I133" i="5"/>
  <c r="J28" i="5"/>
  <c r="I28" i="5" s="1"/>
  <c r="I88" i="11"/>
  <c r="J19" i="11"/>
  <c r="M25" i="11"/>
  <c r="N117" i="5"/>
  <c r="O116" i="5"/>
  <c r="N116" i="5" s="1"/>
  <c r="P91" i="11"/>
  <c r="P24" i="11"/>
  <c r="N89" i="11"/>
  <c r="I138" i="6"/>
  <c r="J33" i="6"/>
  <c r="I33" i="6" s="1"/>
  <c r="N30" i="5"/>
  <c r="D30" i="5"/>
  <c r="H80" i="11"/>
  <c r="H12" i="11"/>
  <c r="D19" i="5"/>
  <c r="N19" i="5"/>
  <c r="E135" i="6"/>
  <c r="F30" i="6"/>
  <c r="E30" i="6" s="1"/>
  <c r="L28" i="11"/>
  <c r="N94" i="11"/>
  <c r="J80" i="11"/>
  <c r="I81" i="11"/>
  <c r="J12" i="11"/>
  <c r="M97" i="11"/>
  <c r="M30" i="11"/>
  <c r="P28" i="11"/>
  <c r="E131" i="6"/>
  <c r="F130" i="6"/>
  <c r="E130" i="6" s="1"/>
  <c r="F26" i="6"/>
  <c r="K84" i="11"/>
  <c r="K16" i="11"/>
  <c r="Q18" i="11"/>
  <c r="E142" i="5"/>
  <c r="F37" i="5"/>
  <c r="E37" i="5" s="1"/>
  <c r="D37" i="5" s="1"/>
  <c r="E22" i="3"/>
  <c r="E19" i="3"/>
  <c r="G94" i="11"/>
  <c r="G27" i="11"/>
  <c r="I131" i="5"/>
  <c r="J130" i="5"/>
  <c r="I130" i="5" s="1"/>
  <c r="J26" i="5"/>
  <c r="E100" i="11"/>
  <c r="F32" i="11"/>
  <c r="E124" i="6"/>
  <c r="F18" i="6"/>
  <c r="E18" i="6" s="1"/>
  <c r="D18" i="6" s="1"/>
  <c r="N13" i="6"/>
  <c r="D13" i="6"/>
  <c r="D28" i="6"/>
  <c r="N28" i="6"/>
  <c r="N17" i="11"/>
  <c r="D80" i="2" l="1"/>
  <c r="D94" i="2" s="1"/>
  <c r="G23" i="11"/>
  <c r="N15" i="6"/>
  <c r="I30" i="11"/>
  <c r="J29" i="11"/>
  <c r="J26" i="11"/>
  <c r="I27" i="11"/>
  <c r="I32" i="6"/>
  <c r="J31" i="6"/>
  <c r="I31" i="6" s="1"/>
  <c r="M20" i="11"/>
  <c r="N25" i="11"/>
  <c r="I117" i="6"/>
  <c r="J116" i="6"/>
  <c r="J164" i="6" s="1"/>
  <c r="I164" i="6" s="1"/>
  <c r="I139" i="5"/>
  <c r="M23" i="11"/>
  <c r="E35" i="6"/>
  <c r="F34" i="6"/>
  <c r="E34" i="6" s="1"/>
  <c r="D34" i="6" s="1"/>
  <c r="I94" i="11"/>
  <c r="P11" i="11"/>
  <c r="I35" i="6"/>
  <c r="J34" i="6"/>
  <c r="I34" i="6" s="1"/>
  <c r="P27" i="3"/>
  <c r="P24" i="3" s="1"/>
  <c r="P23" i="3"/>
  <c r="D54" i="2" s="1"/>
  <c r="D88" i="2" s="1"/>
  <c r="N34" i="6"/>
  <c r="N23" i="11"/>
  <c r="I97" i="11"/>
  <c r="Q26" i="11"/>
  <c r="E139" i="6"/>
  <c r="J15" i="11"/>
  <c r="I16" i="11"/>
  <c r="J31" i="5"/>
  <c r="I31" i="5" s="1"/>
  <c r="I32" i="5"/>
  <c r="P79" i="11"/>
  <c r="P29" i="11"/>
  <c r="N31" i="5"/>
  <c r="L27" i="3"/>
  <c r="L24" i="3" s="1"/>
  <c r="L23" i="3"/>
  <c r="D50" i="2" s="1"/>
  <c r="D84" i="2" s="1"/>
  <c r="D98" i="2" s="1"/>
  <c r="Q27" i="3"/>
  <c r="Q24" i="3" s="1"/>
  <c r="Q23" i="3"/>
  <c r="D55" i="2" s="1"/>
  <c r="D89" i="2" s="1"/>
  <c r="P26" i="11"/>
  <c r="D100" i="11"/>
  <c r="P23" i="11"/>
  <c r="F79" i="11"/>
  <c r="E80" i="11"/>
  <c r="Q29" i="11"/>
  <c r="E16" i="6"/>
  <c r="D16" i="6" s="1"/>
  <c r="F15" i="6"/>
  <c r="E15" i="6" s="1"/>
  <c r="D15" i="6" s="1"/>
  <c r="G11" i="11"/>
  <c r="I14" i="11"/>
  <c r="J27" i="3"/>
  <c r="J23" i="3"/>
  <c r="D48" i="2" s="1"/>
  <c r="D82" i="2" s="1"/>
  <c r="D96" i="2" s="1"/>
  <c r="I139" i="6"/>
  <c r="I84" i="11"/>
  <c r="M15" i="11"/>
  <c r="J15" i="6"/>
  <c r="I15" i="6" s="1"/>
  <c r="I16" i="6"/>
  <c r="N29" i="11"/>
  <c r="N34" i="5"/>
  <c r="K15" i="11"/>
  <c r="F31" i="5"/>
  <c r="E31" i="5" s="1"/>
  <c r="D31" i="5" s="1"/>
  <c r="E32" i="5"/>
  <c r="D32" i="5" s="1"/>
  <c r="K11" i="11"/>
  <c r="N23" i="3"/>
  <c r="D53" i="2"/>
  <c r="H15" i="11"/>
  <c r="L29" i="11"/>
  <c r="K23" i="11"/>
  <c r="F25" i="5"/>
  <c r="E25" i="5" s="1"/>
  <c r="E26" i="5"/>
  <c r="D26" i="5" s="1"/>
  <c r="I17" i="11"/>
  <c r="D95" i="11"/>
  <c r="D81" i="11"/>
  <c r="Q15" i="11"/>
  <c r="E32" i="11"/>
  <c r="E94" i="11"/>
  <c r="N11" i="5"/>
  <c r="O10" i="5"/>
  <c r="J11" i="5"/>
  <c r="I12" i="5"/>
  <c r="J22" i="5"/>
  <c r="I22" i="5" s="1"/>
  <c r="D22" i="5" s="1"/>
  <c r="I23" i="5"/>
  <c r="G79" i="11"/>
  <c r="D25" i="5"/>
  <c r="N25" i="5"/>
  <c r="I26" i="5"/>
  <c r="J25" i="5"/>
  <c r="I25" i="5" s="1"/>
  <c r="J116" i="5"/>
  <c r="I117" i="5"/>
  <c r="I116" i="5" s="1"/>
  <c r="N31" i="6"/>
  <c r="E32" i="6"/>
  <c r="F31" i="6"/>
  <c r="E31" i="6" s="1"/>
  <c r="D31" i="6" s="1"/>
  <c r="K79" i="11"/>
  <c r="N27" i="3"/>
  <c r="O24" i="3"/>
  <c r="E25" i="11"/>
  <c r="F20" i="11"/>
  <c r="E21" i="11"/>
  <c r="J25" i="6"/>
  <c r="I25" i="6" s="1"/>
  <c r="I26" i="6"/>
  <c r="M11" i="11"/>
  <c r="E19" i="11"/>
  <c r="G27" i="3"/>
  <c r="G24" i="3" s="1"/>
  <c r="G23" i="3"/>
  <c r="N30" i="11"/>
  <c r="Q11" i="11"/>
  <c r="H23" i="11"/>
  <c r="L20" i="11"/>
  <c r="F29" i="11"/>
  <c r="E30" i="11"/>
  <c r="D93" i="11"/>
  <c r="D90" i="11"/>
  <c r="M79" i="11"/>
  <c r="K27" i="3"/>
  <c r="K24" i="3" s="1"/>
  <c r="K23" i="3"/>
  <c r="D49" i="2" s="1"/>
  <c r="D83" i="2" s="1"/>
  <c r="D97" i="2" s="1"/>
  <c r="D88" i="11"/>
  <c r="I31" i="11"/>
  <c r="N12" i="11"/>
  <c r="O10" i="11"/>
  <c r="I18" i="11"/>
  <c r="N15" i="5"/>
  <c r="E12" i="11"/>
  <c r="F11" i="11"/>
  <c r="F25" i="6"/>
  <c r="E25" i="6" s="1"/>
  <c r="D25" i="6" s="1"/>
  <c r="E26" i="6"/>
  <c r="D26" i="6" s="1"/>
  <c r="O164" i="6"/>
  <c r="N116" i="6"/>
  <c r="N22" i="6"/>
  <c r="K29" i="11"/>
  <c r="E38" i="9"/>
  <c r="E40" i="9"/>
  <c r="E139" i="5"/>
  <c r="E89" i="11"/>
  <c r="I32" i="11"/>
  <c r="I24" i="11"/>
  <c r="J23" i="11"/>
  <c r="I28" i="11"/>
  <c r="L11" i="11"/>
  <c r="E28" i="11"/>
  <c r="Q20" i="11"/>
  <c r="Q79" i="11"/>
  <c r="F34" i="5"/>
  <c r="E34" i="5" s="1"/>
  <c r="D34" i="5" s="1"/>
  <c r="E35" i="5"/>
  <c r="D35" i="5" s="1"/>
  <c r="E12" i="6"/>
  <c r="F11" i="6"/>
  <c r="E97" i="11"/>
  <c r="E16" i="5"/>
  <c r="D16" i="5" s="1"/>
  <c r="F15" i="5"/>
  <c r="E15" i="5" s="1"/>
  <c r="D15" i="5" s="1"/>
  <c r="N19" i="11"/>
  <c r="L23" i="11"/>
  <c r="L26" i="11"/>
  <c r="D96" i="11"/>
  <c r="E17" i="11"/>
  <c r="G29" i="11"/>
  <c r="E24" i="11"/>
  <c r="F23" i="11"/>
  <c r="F27" i="3"/>
  <c r="F23" i="3"/>
  <c r="G26" i="11"/>
  <c r="H11" i="11"/>
  <c r="I19" i="11"/>
  <c r="D92" i="11"/>
  <c r="I25" i="11"/>
  <c r="N22" i="5"/>
  <c r="E12" i="5"/>
  <c r="D12" i="5" s="1"/>
  <c r="F11" i="5"/>
  <c r="H26" i="11"/>
  <c r="N27" i="11"/>
  <c r="E13" i="11"/>
  <c r="E16" i="11"/>
  <c r="F15" i="11"/>
  <c r="N97" i="11"/>
  <c r="I16" i="5"/>
  <c r="J15" i="5"/>
  <c r="I15" i="5" s="1"/>
  <c r="L79" i="11"/>
  <c r="D86" i="11"/>
  <c r="I80" i="11"/>
  <c r="J79" i="11"/>
  <c r="M26" i="11"/>
  <c r="N91" i="11"/>
  <c r="D98" i="11"/>
  <c r="N28" i="11"/>
  <c r="M29" i="11"/>
  <c r="E18" i="11"/>
  <c r="I23" i="6"/>
  <c r="J22" i="6"/>
  <c r="I22" i="6" s="1"/>
  <c r="N20" i="11"/>
  <c r="E14" i="11"/>
  <c r="F116" i="6"/>
  <c r="F164" i="6" s="1"/>
  <c r="E164" i="6" s="1"/>
  <c r="E117" i="6"/>
  <c r="I21" i="11"/>
  <c r="J20" i="11"/>
  <c r="H20" i="11"/>
  <c r="N26" i="11"/>
  <c r="D82" i="11"/>
  <c r="D85" i="11"/>
  <c r="N31" i="11"/>
  <c r="L15" i="11"/>
  <c r="I91" i="11"/>
  <c r="E31" i="11"/>
  <c r="K20" i="11"/>
  <c r="N84" i="11"/>
  <c r="H79" i="11"/>
  <c r="D87" i="11"/>
  <c r="O10" i="6"/>
  <c r="N11" i="6"/>
  <c r="E91" i="11"/>
  <c r="D83" i="11"/>
  <c r="I89" i="11"/>
  <c r="E55" i="10"/>
  <c r="E54" i="10" s="1"/>
  <c r="E117" i="5"/>
  <c r="E116" i="5" s="1"/>
  <c r="F116" i="5"/>
  <c r="K26" i="11"/>
  <c r="F22" i="5"/>
  <c r="E22" i="5" s="1"/>
  <c r="E23" i="5"/>
  <c r="D23" i="5" s="1"/>
  <c r="H29" i="11"/>
  <c r="D99" i="11"/>
  <c r="E27" i="11"/>
  <c r="F26" i="11"/>
  <c r="E84" i="11"/>
  <c r="J34" i="5"/>
  <c r="I34" i="5" s="1"/>
  <c r="I35" i="5"/>
  <c r="Q23" i="11"/>
  <c r="J11" i="11"/>
  <c r="I12" i="11"/>
  <c r="P15" i="11"/>
  <c r="N13" i="11"/>
  <c r="I13" i="11"/>
  <c r="N16" i="11"/>
  <c r="N25" i="6"/>
  <c r="G15" i="11"/>
  <c r="E23" i="6"/>
  <c r="F22" i="6"/>
  <c r="E22" i="6" s="1"/>
  <c r="D22" i="6" s="1"/>
  <c r="P20" i="11"/>
  <c r="M27" i="3"/>
  <c r="M24" i="3" s="1"/>
  <c r="M23" i="3"/>
  <c r="D51" i="2" s="1"/>
  <c r="D85" i="2" s="1"/>
  <c r="D99" i="2" s="1"/>
  <c r="N80" i="11"/>
  <c r="I12" i="6"/>
  <c r="J11" i="6"/>
  <c r="N32" i="11"/>
  <c r="G20" i="11"/>
  <c r="N164" i="6" l="1"/>
  <c r="D164" i="6"/>
  <c r="K10" i="11"/>
  <c r="P10" i="11"/>
  <c r="D91" i="11"/>
  <c r="I23" i="11"/>
  <c r="N24" i="3"/>
  <c r="I27" i="3"/>
  <c r="I24" i="3" s="1"/>
  <c r="J24" i="3"/>
  <c r="I15" i="11"/>
  <c r="I26" i="11"/>
  <c r="Q10" i="11"/>
  <c r="D97" i="11"/>
  <c r="I29" i="11"/>
  <c r="G10" i="11"/>
  <c r="D35" i="6"/>
  <c r="J10" i="5"/>
  <c r="D37" i="4" s="1"/>
  <c r="I11" i="5"/>
  <c r="I10" i="5" s="1"/>
  <c r="D36" i="4" s="1"/>
  <c r="F10" i="5"/>
  <c r="E11" i="5"/>
  <c r="N15" i="11"/>
  <c r="D25" i="11"/>
  <c r="D30" i="4"/>
  <c r="D29" i="4" s="1"/>
  <c r="N10" i="6"/>
  <c r="D19" i="11"/>
  <c r="D32" i="6"/>
  <c r="L10" i="11"/>
  <c r="I79" i="11"/>
  <c r="D18" i="11"/>
  <c r="D23" i="6"/>
  <c r="D14" i="11"/>
  <c r="E27" i="3"/>
  <c r="F24" i="3"/>
  <c r="D12" i="6"/>
  <c r="J10" i="11"/>
  <c r="I11" i="11"/>
  <c r="E15" i="11"/>
  <c r="M10" i="11"/>
  <c r="I116" i="6"/>
  <c r="I11" i="6"/>
  <c r="I10" i="6" s="1"/>
  <c r="D13" i="4" s="1"/>
  <c r="J10" i="6"/>
  <c r="D14" i="4" s="1"/>
  <c r="E23" i="11"/>
  <c r="N79" i="11"/>
  <c r="D12" i="11"/>
  <c r="D30" i="11"/>
  <c r="D94" i="11"/>
  <c r="D27" i="11"/>
  <c r="D24" i="11"/>
  <c r="I20" i="11"/>
  <c r="D84" i="11"/>
  <c r="D16" i="11"/>
  <c r="H10" i="11"/>
  <c r="N11" i="11"/>
  <c r="E29" i="11"/>
  <c r="E79" i="11"/>
  <c r="D80" i="11"/>
  <c r="N10" i="5"/>
  <c r="D53" i="4"/>
  <c r="D52" i="4" s="1"/>
  <c r="E26" i="11"/>
  <c r="D31" i="11"/>
  <c r="D28" i="11"/>
  <c r="D21" i="11"/>
  <c r="D32" i="11"/>
  <c r="D45" i="2"/>
  <c r="E11" i="6"/>
  <c r="F10" i="6"/>
  <c r="F10" i="11"/>
  <c r="E11" i="11"/>
  <c r="D89" i="11"/>
  <c r="D17" i="11"/>
  <c r="E116" i="6"/>
  <c r="D13" i="11"/>
  <c r="E20" i="11"/>
  <c r="D52" i="2"/>
  <c r="D86" i="2" s="1"/>
  <c r="D87" i="2"/>
  <c r="D23" i="11" l="1"/>
  <c r="D79" i="11"/>
  <c r="D15" i="11"/>
  <c r="E10" i="5"/>
  <c r="D35" i="4" s="1"/>
  <c r="D34" i="4" s="1"/>
  <c r="D51" i="4" s="1"/>
  <c r="D41" i="4" s="1"/>
  <c r="D11" i="5"/>
  <c r="D10" i="5" s="1"/>
  <c r="D44" i="2"/>
  <c r="D79" i="2"/>
  <c r="D93" i="2" s="1"/>
  <c r="D78" i="2"/>
  <c r="D92" i="2" s="1"/>
  <c r="D29" i="11"/>
  <c r="I10" i="11"/>
  <c r="E10" i="6"/>
  <c r="D12" i="4" s="1"/>
  <c r="D11" i="4" s="1"/>
  <c r="D28" i="4" s="1"/>
  <c r="D18" i="4" s="1"/>
  <c r="D11" i="6"/>
  <c r="D10" i="6" s="1"/>
  <c r="N10" i="11"/>
  <c r="E10" i="11"/>
  <c r="D11" i="11"/>
  <c r="D26" i="11"/>
  <c r="D20" i="11"/>
  <c r="E24" i="3"/>
  <c r="D27" i="3"/>
  <c r="D247" i="3" l="1"/>
  <c r="D248" i="3"/>
  <c r="D24" i="3"/>
  <c r="D10" i="11"/>
</calcChain>
</file>

<file path=xl/sharedStrings.xml><?xml version="1.0" encoding="utf-8"?>
<sst xmlns="http://schemas.openxmlformats.org/spreadsheetml/2006/main" count="3202" uniqueCount="1443">
  <si>
    <t>Geriamojo vandens tiekimo ir nuotekų tvarkymo bei paviršinių nuotekų tvarkymo paslaugų įmonių apskaitos atskyrimo taisyklių ir susijusių reikalavimų sąvado 1 priedas</t>
  </si>
  <si>
    <t xml:space="preserve">Ilgalaikio turto grupių ir nusidėvėjimo (amortizacijos) skaičiavimo laikotarpių sąrašas
</t>
  </si>
  <si>
    <t>Eil. Nr.</t>
  </si>
  <si>
    <t>Ilgalaikio turto grupės</t>
  </si>
  <si>
    <t>Laikotarpis, metais</t>
  </si>
  <si>
    <t>I.</t>
  </si>
  <si>
    <t>NEMATERIALUSIS TURTAS</t>
  </si>
  <si>
    <t>I.1.</t>
  </si>
  <si>
    <t>standartinė programinė įranga</t>
  </si>
  <si>
    <t>spec. programinė įranga</t>
  </si>
  <si>
    <t>4-15</t>
  </si>
  <si>
    <t>kitas nematerialus turtas</t>
  </si>
  <si>
    <t>II.2.</t>
  </si>
  <si>
    <t>PASTATAI IR STATINIAI</t>
  </si>
  <si>
    <t>II.2.1.</t>
  </si>
  <si>
    <t>Pastatai (administraciniai, gamybiniai-ūkiniai ir pan.)</t>
  </si>
  <si>
    <t>50-70</t>
  </si>
  <si>
    <t>II.2.2.</t>
  </si>
  <si>
    <t>keliai, aikštelės, šaligatviai ir tvoros</t>
  </si>
  <si>
    <t>27-30</t>
  </si>
  <si>
    <t>II.2.3.</t>
  </si>
  <si>
    <t>geriamojo vandens tiekimo ir nuotekų surinkimo vamzdynai</t>
  </si>
  <si>
    <t>II.2.4.</t>
  </si>
  <si>
    <t>šilumos ir karšto vandens tiekimo vamzdynai</t>
  </si>
  <si>
    <t>II.2.5.</t>
  </si>
  <si>
    <t>saulės šviesos elektrinės</t>
  </si>
  <si>
    <t>II.2.6.</t>
  </si>
  <si>
    <t>Kiti įrenginiai (siurblinių statiniai, vandentiekio įrenginiai, nusodintuvai, diukeriai, vandens rezervuarai, gelžbetoniniai metantankai, smėlio gaudytuvai, aerotankai, nusodintuvai, nuotekų valymo flotatoriai, dumblo aikštelės ir kt.)</t>
  </si>
  <si>
    <t>II.3.</t>
  </si>
  <si>
    <t>MAŠINOS IR ĮRANGA</t>
  </si>
  <si>
    <t>II.3.1.</t>
  </si>
  <si>
    <t>vandens siurbliai, nuotekų ir dumblo siurbliai virš 5 kW, kita įranga ( siurblių valdymo įranga, elektrotechninė įranga, stacionarios ir mobilios darbo bei hidrodinaminės mašinos, staklės, sklendės, grotelės, grėbliai, grandikliai, filtrai, centrifugos)</t>
  </si>
  <si>
    <t>II.3.2.</t>
  </si>
  <si>
    <t>nuotekų ir dumblo siurbliai iki 5 kW</t>
  </si>
  <si>
    <t>II.4.</t>
  </si>
  <si>
    <t xml:space="preserve"> KITI ĮRENGINIAI, PRIETAISAI IR ĮRANKIAI</t>
  </si>
  <si>
    <t>II.4.1.</t>
  </si>
  <si>
    <t xml:space="preserve">geriamojo vandens apskaitos prietaisai </t>
  </si>
  <si>
    <t>Ne mažesnis už metrologinės patikros galiojimo metų skaičių</t>
  </si>
  <si>
    <t>II.4.2.</t>
  </si>
  <si>
    <t xml:space="preserve">atsiskaitomieji karšto vandens apskaitos prietaisai </t>
  </si>
  <si>
    <t>Metrologinės patikros galiojimo metų skaičius</t>
  </si>
  <si>
    <t>II.4.3.</t>
  </si>
  <si>
    <t>šilumos (atsiskaitomieji ir neatsiskaitomieji) apskaitos prietaisai</t>
  </si>
  <si>
    <t>II.4.4.</t>
  </si>
  <si>
    <t xml:space="preserve">kiti geriamojo vandens ir nuotekų apskaitos prietaisai </t>
  </si>
  <si>
    <t>II.4.5.</t>
  </si>
  <si>
    <t>Kompiuteriai, kompiuteriniai tinklai ir jų įranga</t>
  </si>
  <si>
    <t>II.4.6.</t>
  </si>
  <si>
    <t xml:space="preserve"> įrankiai (matavimo priemonės, elektriniai įrankiai ir prietaisai, gamybinis inventorius ir kt.)</t>
  </si>
  <si>
    <t>II.5.</t>
  </si>
  <si>
    <t>TRANSPORTO PRIEMONĖS</t>
  </si>
  <si>
    <t>II.5.1.</t>
  </si>
  <si>
    <t>lengvieji automobiliai</t>
  </si>
  <si>
    <t>II.5.2.</t>
  </si>
  <si>
    <t>kitos transporto priemonės (transportas dumblui, vandeniui vežti, autobusai žmonėms vežti)</t>
  </si>
  <si>
    <t>Geriamojo vandens tiekimo ir nuotekų tvarkymo bei paviršinių nuotekų tvarkymo paslaugų įmonių apskaitos atskyrimo taisyklių ir susijusių reikalavimų sąvado 3 priedas</t>
  </si>
  <si>
    <t>Ataskaitinio laikotarpio reguliuojamosios veiklos pelno (nuostolių) ataskaita (tūkst. Eur)</t>
  </si>
  <si>
    <t>STRAIPSNIAI</t>
  </si>
  <si>
    <t>Ataskaitinis laikotarpis</t>
  </si>
  <si>
    <t>Paaiškinimai</t>
  </si>
  <si>
    <t xml:space="preserve">PAJAMOS </t>
  </si>
  <si>
    <t>A.</t>
  </si>
  <si>
    <t>(GARANTINIO) GERIAMOJO VANDENS TIEKIMO IR NUOTEKŲ TVARKYMO (GVTNT)  PAJAMOS:</t>
  </si>
  <si>
    <t>A.1.</t>
  </si>
  <si>
    <t xml:space="preserve">(garantinio) geriamojo vandens tiekimo (GVT) pajamos </t>
  </si>
  <si>
    <t>A.1.1.</t>
  </si>
  <si>
    <t xml:space="preserve"> geriamojo vandens tiekimo pajamos </t>
  </si>
  <si>
    <t>A.1.2.</t>
  </si>
  <si>
    <t>GVTNT ilgalaikio turto nuomos pajamos</t>
  </si>
  <si>
    <t>A.2.</t>
  </si>
  <si>
    <t>(garantinio) nuotekų tvarkymo (NT) veiklos pajamos</t>
  </si>
  <si>
    <t>A.2.1.</t>
  </si>
  <si>
    <t>(garantinis) nuotekų surinkimas centralizuotais nuotekų surinkimo tinklais pajamos</t>
  </si>
  <si>
    <t>A.2.1.1.</t>
  </si>
  <si>
    <t xml:space="preserve">          pajamos už buitinių ir gamybinių nuotekų surinkimą</t>
  </si>
  <si>
    <t>A.2.1.2.</t>
  </si>
  <si>
    <t>pajamos už paviršinių nuotekų tvarkymą, jei yra mišri nuotekų surinkimo sistema</t>
  </si>
  <si>
    <t>A.2.1.3.</t>
  </si>
  <si>
    <t>`</t>
  </si>
  <si>
    <t>A.2.2.</t>
  </si>
  <si>
    <t>(garantinio) nuotekų valymo pajamos</t>
  </si>
  <si>
    <t>A.2.2.1.</t>
  </si>
  <si>
    <t xml:space="preserve">          pajamos už buitinių ir gamybinių nuotekų valymą (be padidėjusios taršos)</t>
  </si>
  <si>
    <t>A.2.2.2.</t>
  </si>
  <si>
    <t>pajamos už padidėjusią ir savitąją taršą</t>
  </si>
  <si>
    <t>A.2.2.3.</t>
  </si>
  <si>
    <t>A.2.2.4.</t>
  </si>
  <si>
    <t>A.2.2.5.</t>
  </si>
  <si>
    <t>Elektros energijos telkimo pajamos</t>
  </si>
  <si>
    <t>A.2.3.</t>
  </si>
  <si>
    <t>(garantinio) nuotekų dumblo tvarkymo pajamos</t>
  </si>
  <si>
    <t>A.2.3.1.</t>
  </si>
  <si>
    <t xml:space="preserve">          pajamos už dumblo tvarkymą (be kitų bendrovių atvežto nuotekų dumblo)</t>
  </si>
  <si>
    <t>A.2.3.2.</t>
  </si>
  <si>
    <t>pajamos už kitų bendrovių atvežtą tvarkyti nuotekų dumblą</t>
  </si>
  <si>
    <t>A.2.3.3.</t>
  </si>
  <si>
    <t>A.2.3.4.</t>
  </si>
  <si>
    <t>A.3.</t>
  </si>
  <si>
    <t>paviršinių nuotekų tvarkymo pajamos</t>
  </si>
  <si>
    <t>A.3.1.</t>
  </si>
  <si>
    <r>
      <t>pajamos už paviršinių nuotekų tvarkymą, jei yra</t>
    </r>
    <r>
      <rPr>
        <b/>
        <i/>
        <sz val="9"/>
        <rFont val="Times New Roman"/>
        <family val="1"/>
      </rPr>
      <t xml:space="preserve"> atskira </t>
    </r>
    <r>
      <rPr>
        <i/>
        <sz val="9"/>
        <rFont val="Times New Roman"/>
        <family val="1"/>
      </rPr>
      <t>paviršinių nuotekų surinkimo sistema</t>
    </r>
  </si>
  <si>
    <t>A.3.2.</t>
  </si>
  <si>
    <t>B.</t>
  </si>
  <si>
    <t>KITŲ VEIKLŲ PAJAMOS</t>
  </si>
  <si>
    <t>B.1.</t>
  </si>
  <si>
    <t>(garantinio vandens tiekėjo) kitos reguliuojamosios veiklos pajamos</t>
  </si>
  <si>
    <t>B.1.1.</t>
  </si>
  <si>
    <t xml:space="preserve">apskaitos veiklos pajamos </t>
  </si>
  <si>
    <t>B.1.2.</t>
  </si>
  <si>
    <t>garantiniam tiekėjui sumokėtų įmokų pajamos</t>
  </si>
  <si>
    <t>B.1.3.</t>
  </si>
  <si>
    <t>kitos reguliuojamos veiklos pajamos</t>
  </si>
  <si>
    <t>B.1.4.</t>
  </si>
  <si>
    <t>B.2.</t>
  </si>
  <si>
    <t>(garantinio vandens tiekėjo) nereguliuojamosios veiklos pajamos</t>
  </si>
  <si>
    <t>B.2.1.</t>
  </si>
  <si>
    <t>nereguliuojamos veiklos pajamos (įskaitant finansinę veiklą)</t>
  </si>
  <si>
    <t>B.2.2.</t>
  </si>
  <si>
    <t>B.2.3.</t>
  </si>
  <si>
    <t>II.</t>
  </si>
  <si>
    <t>PASKIRSTOMOSIOS SĄNAUDOS</t>
  </si>
  <si>
    <t>4 priedas</t>
  </si>
  <si>
    <t>C.</t>
  </si>
  <si>
    <t xml:space="preserve">(GARANTINIO) GERIAMOJO VANDENS TIEKIMO IR NUOTEKŲ TVARKYMO (GVTNT)  SĄNAUDOS </t>
  </si>
  <si>
    <t>C.1.</t>
  </si>
  <si>
    <t xml:space="preserve">(garantinio) geriamojo vandens tiekimo (GVT) sąnaudos </t>
  </si>
  <si>
    <t>C.2.</t>
  </si>
  <si>
    <t>(garantinio) nuotekų tvarkymo (NT) veiklos sąnaudos</t>
  </si>
  <si>
    <t>C.2.1.</t>
  </si>
  <si>
    <t>nuotekų surinkimas centralizuotais nuotekų surinkimo tinklais sąnaudos</t>
  </si>
  <si>
    <t>C.2.2.</t>
  </si>
  <si>
    <t>nuotekų valymo sąnaudos</t>
  </si>
  <si>
    <t>C.2.3.</t>
  </si>
  <si>
    <t>nuotekų dumblo tvarkymo sąnaudos</t>
  </si>
  <si>
    <t>C.3.</t>
  </si>
  <si>
    <r>
      <t xml:space="preserve">paviršinių nuotekų tvarkymo sąnaudos, jei yra </t>
    </r>
    <r>
      <rPr>
        <b/>
        <sz val="9"/>
        <rFont val="Times New Roman"/>
        <family val="1"/>
      </rPr>
      <t>atskira</t>
    </r>
    <r>
      <rPr>
        <sz val="9"/>
        <rFont val="Times New Roman"/>
        <family val="1"/>
      </rPr>
      <t xml:space="preserve"> paviršinių nuotekų surinkimo sistema</t>
    </r>
  </si>
  <si>
    <t>D.</t>
  </si>
  <si>
    <t>KITŲ VEIKLŲ SĄNAUDOS</t>
  </si>
  <si>
    <t>D.1.</t>
  </si>
  <si>
    <t>(garantinio vandens tiekėjo) apskaitos veiklos  sąnaudos</t>
  </si>
  <si>
    <t>D.2.</t>
  </si>
  <si>
    <t>(garantinio vandens tiekėjo) kitos reguliuojamosios veiklos sąnaudos</t>
  </si>
  <si>
    <t>D.3.</t>
  </si>
  <si>
    <t>(garantinio vandens tiekėjo) nereguliuojamosios veiklos sąnaudos</t>
  </si>
  <si>
    <t>III.</t>
  </si>
  <si>
    <t>NEPASKIRSTOMOSIOS SĄNAUDOS</t>
  </si>
  <si>
    <t>E.1</t>
  </si>
  <si>
    <t>Beviltiškos skolos, baudos, delspinigiai (GVTNT)</t>
  </si>
  <si>
    <t>E.2.</t>
  </si>
  <si>
    <t>Paramą, labdarą, vartotojų švietimo sąnaudas, išskyrus tas, kurios privalomos pagal teisės aktų reikalavimus, papildomo draudimo sąnaudas, išskyrus darbuotojų, dirbančių pavojingus darbus ir (ar) su potencialiai pavojingais įrenginiais, draudimo nuo nelaimingų atsitikimų darbe sąnaudas (GVTNT)</t>
  </si>
  <si>
    <t>E.3.</t>
  </si>
  <si>
    <t>Tantjemų išmokos (GVTNT)</t>
  </si>
  <si>
    <t>E.4.</t>
  </si>
  <si>
    <t>Narystės, stojamųjų įmokų sąnaudos, išskyrus sąnaudas dėl teisės aktuose numatyto privalomo dalyvavimo, tiesiogiai susijusio su reguliuojamu verslo vienetu (GVTNT)</t>
  </si>
  <si>
    <t>E.5.</t>
  </si>
  <si>
    <t>Patirtos palūkanų ir kitos finansinės-investicinės veiklos sąnaudos (GVTNT)</t>
  </si>
  <si>
    <t>E.6.</t>
  </si>
  <si>
    <t>Komandiruočių sąnaudas (išskyrus tas, kurios yra būtinos reguliuojamai veiklai vykdyti), personalo mokymo sąnaudas, sudarančias daugiau kaip 1,4 proc. Sąvado 11.1.-11.4. papunkčiuose nurodytų verslo vienetų veiklos sąnaudų, nurodytų Sąvado 19.8–19.14 papunkčiuose;</t>
  </si>
  <si>
    <t>E.7.</t>
  </si>
  <si>
    <t>Reprezentacijos, reklamos, viešųjų ryšių, rinkodaros, konsultacijų, tyrimų sąnaudos (išskyrus tas, kurios yra būtinos reguliuojamai veiklai vykdyti) (GVTNT)</t>
  </si>
  <si>
    <t>E.8.</t>
  </si>
  <si>
    <t>Nenaudojamo, likviduoto, nurašyto, esančio atsargose, išnuomoto (išskyrus Sąvado 14 punkte numatytu atveju, kai ne mažiau kaip pusė nuomos pajamų priskiriama reguliuojamai veiklai), panaudos teise perduoto kitam ūkio subjektui ilgalaikio turto sąnaudos (išskyrus užkonservuoto turto palaikymo sąnaudas, jei Ūkio subjektas pateikia ekonominį ar teisinį pagrindimą dėl turto užkonservavimo pagrįstumo), išsinuomoto, Ūkio subjektui neatlygintinai (nemokamai) perduoto, panaudos teisėmis disponuojamo turto nusidėvėjimo sąnaudos (GVTNT)</t>
  </si>
  <si>
    <t>E.9.</t>
  </si>
  <si>
    <t>Nebaigtos statybos ilgalaikio turto sąnaudos (GVTNT)</t>
  </si>
  <si>
    <t>E.10.</t>
  </si>
  <si>
    <t>Nusidėvėjimo (amortizacijos) sąnaudų dalis, priskaičiuojamą nuo ilgalaikio turto vienetų vertės, sukurtos už Europos Sąjungos struktūrinių fondų lėšas, dotacijų ir subsidijų, ir joms prilygintas lėšų (GVTNT)</t>
  </si>
  <si>
    <t>E.11.</t>
  </si>
  <si>
    <t>Nusidėvėjimo (amortizacijos) sąnaudų dalis, priskaičiuojamą nuo ilgalaikio turto vienetų vertės pokyčio, susijusio su turto perkainojimu (GVTNT)</t>
  </si>
  <si>
    <t>E.12.</t>
  </si>
  <si>
    <t>Nusidėvėjimo (amortizacijos) sąnaudos nuo plėtros darbų, iki ilgalaikio turto vienetų, kurių formavimui buvo atliekami plėtros darbai, eksploatacijos pradžios (GVTNT)</t>
  </si>
  <si>
    <t>E.13.</t>
  </si>
  <si>
    <t>Nusidėvėjimo (amortizacijos) sąnaudos nuo prestižo, investicinio turto, finansinio turto, kito ilgalaikio turto, kuris nėra būtinas reguliuojamai veiklai vykdyti (GVTNT)</t>
  </si>
  <si>
    <t>E.14.</t>
  </si>
  <si>
    <t>Išmokos įvairioms kultūros, sveikatinimo ir sporto paslaugoms, gimimo pašalpos, išmokos už mokymosi ir papildomas atostogas, pašalpos mirties atveju, pašalpos už nepilnamečius ir neįgalius šeimos narius, parama profsąjungoms bei išmokos darbuotojams, kurios viršija Lietuvos Respublikos darbo kodekse ir kituose teisės aktuose numatytas privalomas išmokas, kitos su darbuotojo darbo rezultatais nesusijusių išmokų sąnaudos (GVTNT)</t>
  </si>
  <si>
    <t>E.15.</t>
  </si>
  <si>
    <t>Mokymų dalyvių maitinimo, konkursų, parodų, įvairių renginių, organizavimo, dovanų pirkimo, žalos atlyginimo, išskyrus dėl gamtos stichijų ar force majeure aplinkybių, vartotojų patirtų nuostolių atlyginimas, pelno mokesčio, mokesčių nuo dividendų, sporto salių ir kaimo turizmo teikiamų paslaugų bei kitų panašaus pobūdžio paslaugų, susijusių su rekreacija, įsigijimo sąnaudos (GVTNT)</t>
  </si>
  <si>
    <t>E.16.</t>
  </si>
  <si>
    <t>Sąnaudos, susijusias su Ūkio subjekto įvaizdžio kūrimo tikslais, atidėjinių, valdybos narių atlyginimų, salių nuomos, svečių maitinimo ir kitos panašaus pobūdžio sąnaudos (GVTNT)</t>
  </si>
  <si>
    <t>E.17.</t>
  </si>
  <si>
    <t>Nusidėvėjimo (amortizacijos) sąnaudų dalis, priskaičiuojamą nuo nebenaudojamo ilgalaikio turto vieneto ar jo dalies likutinės vertės po įgyvendintų investicijų, skirtų to ilgalaikio turto vieneto ar jo dalies atstatymui (rekonstrukcijai) ar modernizavimui  (GVTNT)</t>
  </si>
  <si>
    <t>E.18.</t>
  </si>
  <si>
    <t>Nusidėvėjimo (amortizacijos) sąnaudų dalis, priskaičiuojamą nuo ilgalaikio turto vienetų vertės dalies, sukurtos vartotojų ir abonentų lėšomis, prijungiant juos prie tinklų  (GVTNT)</t>
  </si>
  <si>
    <t>E.19.</t>
  </si>
  <si>
    <t>Nurašyto į sąnaudas ilgalaikio turto vertė (GVTNT)*</t>
  </si>
  <si>
    <t>E.20.</t>
  </si>
  <si>
    <t>Kitos reguliuojamos veiklos nepaskirstomosios sąnaudos, kitos nereguliuojamos veiklos sąnaudos</t>
  </si>
  <si>
    <t>IV.</t>
  </si>
  <si>
    <t>PRAEITŲ ATASKAITINIŲ LAIKOTARPIŲ KLAIDŲ TAISYMAI***</t>
  </si>
  <si>
    <t>V.</t>
  </si>
  <si>
    <t>PELNAS (NUOSTOLIS) PRIEŠ PELNO MOKESTĮ</t>
  </si>
  <si>
    <t>F.</t>
  </si>
  <si>
    <t xml:space="preserve">(GARANTINIO) GERIAMOJO VANDENS TIEKIMO IR NUOTEKŲ TVARKYMO (GVTNT)  PELNAS (NUOSTOLIS) </t>
  </si>
  <si>
    <t>F.1.</t>
  </si>
  <si>
    <t xml:space="preserve">(garantinio) geriamojo vandens tiekimo (GVT) pelnas (nuostolis) </t>
  </si>
  <si>
    <t>F.2.</t>
  </si>
  <si>
    <t>(garantinio) nuotekų tvarkymo (NT) veiklos pelnas (nuostolis)</t>
  </si>
  <si>
    <t>F.2.1.</t>
  </si>
  <si>
    <t>nuotekų surinkimas centralizuotais nuotekų surinkimo tinklais pelnas (nuostolis)</t>
  </si>
  <si>
    <t>F.2.2.</t>
  </si>
  <si>
    <t>nuotekų valymo pelnas (nuostolis)</t>
  </si>
  <si>
    <t>F.2.3.</t>
  </si>
  <si>
    <t>nuotekų dumblo tvarkymo pelnas (nuostolis)</t>
  </si>
  <si>
    <t>F.3.</t>
  </si>
  <si>
    <r>
      <t xml:space="preserve">paviršinių nuotekų tvarkymo pelnas (nuostolis), jei yra </t>
    </r>
    <r>
      <rPr>
        <b/>
        <sz val="9"/>
        <rFont val="Times New Roman"/>
        <family val="1"/>
      </rPr>
      <t>atskira</t>
    </r>
    <r>
      <rPr>
        <sz val="9"/>
        <rFont val="Times New Roman"/>
        <family val="1"/>
      </rPr>
      <t xml:space="preserve"> paviršinių nuotekų surinkimo sistema</t>
    </r>
  </si>
  <si>
    <t>G.</t>
  </si>
  <si>
    <t>KITŲ VEIKLŲ PELNAS (NUOSTOLIS)</t>
  </si>
  <si>
    <t>G.1.</t>
  </si>
  <si>
    <t>(garantinio vandens tiekėjo) apskaitos veiklos  pelnas (nuostolis)</t>
  </si>
  <si>
    <t>G.2.</t>
  </si>
  <si>
    <t>(garantinio vandens tiekėjo) kitos reguliuojamosios veiklos pelnas (nuostolis)</t>
  </si>
  <si>
    <t>G.3.</t>
  </si>
  <si>
    <t>(garantinio vandens tiekėjo) nereguliuojamosios veiklos pelnas (nuostolis)</t>
  </si>
  <si>
    <t>H.</t>
  </si>
  <si>
    <t>PAGAUTĖ - NETEKIMAI</t>
  </si>
  <si>
    <t>VI.</t>
  </si>
  <si>
    <t>PELNO MOKESTIS</t>
  </si>
  <si>
    <t>VII.</t>
  </si>
  <si>
    <t>GRYNASIS PELNAS</t>
  </si>
  <si>
    <t>VIII.</t>
  </si>
  <si>
    <t>GERIAMOJO VANDENS TIEKIMO IR NUOTEKŲ TVARKYMO (GVTNT)  PELNINGUMAS** (NUOSTOLINGUMAS),  %</t>
  </si>
  <si>
    <t>VIII.1.</t>
  </si>
  <si>
    <t>geriamojo vandens tiekimo (GVT) pelningumas (nuostolingumas), %</t>
  </si>
  <si>
    <t>VIII.2.</t>
  </si>
  <si>
    <t>nuotekų tvarkymo (NT) veiklos pelningumas (nuostolingumas), %</t>
  </si>
  <si>
    <t>VIII.2.1.</t>
  </si>
  <si>
    <t>nuotekų surinkimas centralizuotais nuotekų surinkimo tinklais pelningumas (nuostolingumas), %</t>
  </si>
  <si>
    <t>VIII.2.2.</t>
  </si>
  <si>
    <t>nuotekų valymo pelningumas (nuostolingumas), %</t>
  </si>
  <si>
    <t>VIII.2.3.</t>
  </si>
  <si>
    <t>nuotekų dumblo tvarkymo pelningumas (nuostolingumas), %</t>
  </si>
  <si>
    <t>VIII.3.</t>
  </si>
  <si>
    <r>
      <t xml:space="preserve">paviršinių nuotekų tvarkymo pelningumas (nuostolingumas, jei yra </t>
    </r>
    <r>
      <rPr>
        <b/>
        <sz val="9"/>
        <rFont val="Times New Roman"/>
        <family val="1"/>
      </rPr>
      <t>atskira</t>
    </r>
    <r>
      <rPr>
        <sz val="9"/>
        <rFont val="Times New Roman"/>
        <family val="1"/>
      </rPr>
      <t xml:space="preserve"> paviršinių nuotekų surinkimo sistema, %</t>
    </r>
  </si>
  <si>
    <t>*Iškyrus nurašyto į sąnaudas ilgalaikio turto vertė, susidariusi dėl Sąvado 1 priede pakeistų nusidėvėjimo (amortizacijos) laikotarpių</t>
  </si>
  <si>
    <t>** Prieš pelno mokestį</t>
  </si>
  <si>
    <t>*** Praeitų ataskaitinių laikotarpių klaidų, netikslumų taisymai (+, -) atlikti ataskaitiniu laikotarpiu (papildoma informacija apie klaidų, netikslumų pobūdį turi būti pateikta kartu su metiniu reguliuojamosios veiklos ataskaitų rinkiniu)</t>
  </si>
  <si>
    <t>Geriamojo vandens tiekimo ir nuotekų tvarkymo bei paviršinių nuotekų tvarkymo paslaugų įmonių apskaitos atskyrimo taisyklių ir susijusių reikalavimų sąvado 4 priedas</t>
  </si>
  <si>
    <t>Ataskaitinio laikotarpio reguliuojamos veiklos sąnaudų paskirstymo verslo vienetams ir paslaugoms ataskaita (tūkst. Eur)</t>
  </si>
  <si>
    <t>SĄNAUDOS</t>
  </si>
  <si>
    <t xml:space="preserve">1.  IŠ VISO </t>
  </si>
  <si>
    <t>2. Iš viso GVT</t>
  </si>
  <si>
    <t xml:space="preserve">2.1. Geriamojo vandens gavyba </t>
  </si>
  <si>
    <t>2.2. Geriamojo vandens ruošimas</t>
  </si>
  <si>
    <t>2.3. Geriamojo vandens pristatymas</t>
  </si>
  <si>
    <t>3. Iš viso NT</t>
  </si>
  <si>
    <t>3.1. Nuotekų surinkimas</t>
  </si>
  <si>
    <t>3.2. Nuotekų valymas</t>
  </si>
  <si>
    <t>3.3. Nuotekų dumblo tvarkymas</t>
  </si>
  <si>
    <t>4. Paviršinių nuotekų tvarkymas (tik esant atskirai paviršinių nuotekų tvarkymo sistemai)</t>
  </si>
  <si>
    <t>5. Kitos reguliuojamosios veiklos verslo vienetas</t>
  </si>
  <si>
    <t>5.1. Apskaitos veikla</t>
  </si>
  <si>
    <t>5.2. Kita reguliuojama veikla</t>
  </si>
  <si>
    <t>6. Kitos veiklos (nereguliuojamosios veiklos) verslo vienetas</t>
  </si>
  <si>
    <t xml:space="preserve"> PASKIRSTOMŲJŲ SĄNAUDŲ SUVESTINĖ</t>
  </si>
  <si>
    <t>Geriamojo vandens įsigijimo sąnaudos</t>
  </si>
  <si>
    <t>Nuotekų tvarkymo paslaugų pirkimo sąnaudos</t>
  </si>
  <si>
    <t>Elektros energijos sąnaudos, iš šio skaičiaus</t>
  </si>
  <si>
    <t>Elektros energija siurbliams,  orapūtėms, maišyklėms ir kitiems technologiniams įrenginiams</t>
  </si>
  <si>
    <t>A.4.</t>
  </si>
  <si>
    <t>Technologinių medžiagų ir technologinio kuro sąnaudos</t>
  </si>
  <si>
    <t>A.5.</t>
  </si>
  <si>
    <t>Einamojo remonto ir aptarnavimo sąnaudos, iš šio skaičius:</t>
  </si>
  <si>
    <t>A.5.1.</t>
  </si>
  <si>
    <t>Remonto medžiagų ir detalių  sąnaudos</t>
  </si>
  <si>
    <t>A.5.2.</t>
  </si>
  <si>
    <t xml:space="preserve">   Avarijų šalinimo sąnaudos</t>
  </si>
  <si>
    <t>A.5.3.</t>
  </si>
  <si>
    <t>Remonto ir aptarnavimo paslaugų pirkimo sąnaudos</t>
  </si>
  <si>
    <t>A.6.</t>
  </si>
  <si>
    <t>Personalo sąnaudos, iš šio skaičius:</t>
  </si>
  <si>
    <t>A.6.1.</t>
  </si>
  <si>
    <t>Darbo užmokesčio sąnaudos</t>
  </si>
  <si>
    <t>A.7.</t>
  </si>
  <si>
    <t>Perkamų paslaugų (veiklos rangos) sąnaudos</t>
  </si>
  <si>
    <t>A.B.</t>
  </si>
  <si>
    <t>VISOS  PASKIRSTOMOSIOS SĄNAUDOS, IŠ ŠIO SKAIČIAUS:</t>
  </si>
  <si>
    <t>A.B.1.</t>
  </si>
  <si>
    <t>Pastoviosios paskirstomosios sąnaudos, iš šio skaičius:</t>
  </si>
  <si>
    <t>A.B.1.1.</t>
  </si>
  <si>
    <t>Tiesioginės pastoviosios sąnaudos</t>
  </si>
  <si>
    <t>A.B.1.2.</t>
  </si>
  <si>
    <t>Netiesioginės pastoviosios sąnaudos</t>
  </si>
  <si>
    <t>A.B.1.3.</t>
  </si>
  <si>
    <t>Bendrosios pastoviosios sąnaudos</t>
  </si>
  <si>
    <t>A.B.2.</t>
  </si>
  <si>
    <t>Kintamosios paskirstomosios sąnaudos</t>
  </si>
  <si>
    <t>TIESIOGINĖS SĄNAUDOS</t>
  </si>
  <si>
    <t>Dumblo tvarkymo paslaugų pirkimo sąnaudos</t>
  </si>
  <si>
    <t>B.3.</t>
  </si>
  <si>
    <t>Elektros energijos sąnaudos</t>
  </si>
  <si>
    <t>B.3.1.</t>
  </si>
  <si>
    <t>B.3.2.</t>
  </si>
  <si>
    <t>Patalpų šildymo, apšvietimo, vėdinimo ir eksploatacijos elektros energijos sąnaudos</t>
  </si>
  <si>
    <t>B.4.</t>
  </si>
  <si>
    <t>B.4.1.</t>
  </si>
  <si>
    <t>Technologinių medžiagų sąnaudos</t>
  </si>
  <si>
    <t>B.4.2.</t>
  </si>
  <si>
    <t>Technologinio kuro sąnaudos</t>
  </si>
  <si>
    <t>B.5.</t>
  </si>
  <si>
    <t>Kuro transportui sąnaudos</t>
  </si>
  <si>
    <t>B.5.1.</t>
  </si>
  <si>
    <t xml:space="preserve">Kuras mašinoms ir gamybiniam transportui (asenizacijos transporto priemonėms, transportui dumblui, vandeniui vežti, autobusams žmonėms vežti) </t>
  </si>
  <si>
    <t>B.5.2.</t>
  </si>
  <si>
    <t>Kuras lengviesiems automobiliams</t>
  </si>
  <si>
    <t>B.6.</t>
  </si>
  <si>
    <t>Šilumos energijos sąnaudos</t>
  </si>
  <si>
    <t>B.6.1.</t>
  </si>
  <si>
    <t>Šilumos energijos patalpų šildymui sąnaudos</t>
  </si>
  <si>
    <t>B.7.</t>
  </si>
  <si>
    <t>Einamojo remonto ir aptarnavimo sąnaudos</t>
  </si>
  <si>
    <t>B.7.1.</t>
  </si>
  <si>
    <t>B.7.2.</t>
  </si>
  <si>
    <t>B.7.3.</t>
  </si>
  <si>
    <t xml:space="preserve">   Metrologinės patikros sąnaudos</t>
  </si>
  <si>
    <t>B.7.4.</t>
  </si>
  <si>
    <t>B.7.5.</t>
  </si>
  <si>
    <t xml:space="preserve">Kitos techninio aptarnavimo ir patikros (kėlimo mechanizmų, energetikos įrenginių) paslaugos </t>
  </si>
  <si>
    <t>B.8.</t>
  </si>
  <si>
    <t>Nusidėvėjimo (amortizacijos) sąnaudos</t>
  </si>
  <si>
    <t>B.9.</t>
  </si>
  <si>
    <t>Personalo sąnaudos</t>
  </si>
  <si>
    <t>B.9.1.</t>
  </si>
  <si>
    <t xml:space="preserve">   Darbo užmokesčio sąnaudos</t>
  </si>
  <si>
    <t>B.9.2.</t>
  </si>
  <si>
    <t xml:space="preserve">   Darbdavio įmokų VSDFV ir kitų darbdavio įmokų VSDFV sąnaudos</t>
  </si>
  <si>
    <t>B.9.3.</t>
  </si>
  <si>
    <t xml:space="preserve">   Darbo saugos sąnaudos</t>
  </si>
  <si>
    <t>B.9.4.</t>
  </si>
  <si>
    <t>Personalo mokymų sąnaudos</t>
  </si>
  <si>
    <t>B.9.5.</t>
  </si>
  <si>
    <t xml:space="preserve">   Kitos personalo sąnaudos</t>
  </si>
  <si>
    <t>B.10.</t>
  </si>
  <si>
    <t>Mokesčių sąnaudos</t>
  </si>
  <si>
    <t>B.10.1.</t>
  </si>
  <si>
    <t xml:space="preserve">   Mokesčio už valstybinius gamtos išteklius sąnaudos</t>
  </si>
  <si>
    <t>B.10.2.</t>
  </si>
  <si>
    <t xml:space="preserve">   Mokesčio už taršą sąnaudos</t>
  </si>
  <si>
    <t>B.10.3.</t>
  </si>
  <si>
    <t xml:space="preserve">   Nekilnojamojo turto mokesčio sąnaudos</t>
  </si>
  <si>
    <t>B.10.4.</t>
  </si>
  <si>
    <t xml:space="preserve">   Žemės nuomos mokesčio sąnaudos</t>
  </si>
  <si>
    <t>B.10.5.</t>
  </si>
  <si>
    <t>Įmokos garantiniam vandens tiekėjui</t>
  </si>
  <si>
    <t>B.10.6.</t>
  </si>
  <si>
    <t xml:space="preserve">   Kitų mokesčių sąnaudos</t>
  </si>
  <si>
    <t>B.11.</t>
  </si>
  <si>
    <t>Finansinės sąnaudos</t>
  </si>
  <si>
    <t>B.11.1.</t>
  </si>
  <si>
    <t xml:space="preserve">   Banko paslaugų (komisinių) sąnaudos			</t>
  </si>
  <si>
    <t>B.11.2.</t>
  </si>
  <si>
    <t xml:space="preserve">   Kitos finansinės sąnaudos</t>
  </si>
  <si>
    <t>B.12.</t>
  </si>
  <si>
    <t>Administracinės sąnaudos</t>
  </si>
  <si>
    <t>B.12.1.</t>
  </si>
  <si>
    <t xml:space="preserve">   Teisinių paslaugų pirkimo sąnaudos</t>
  </si>
  <si>
    <t>B.12.2.</t>
  </si>
  <si>
    <t xml:space="preserve">   Žyminio mokesčio sąnaudos			</t>
  </si>
  <si>
    <t>B.12.3.</t>
  </si>
  <si>
    <t xml:space="preserve">   Konsultacinių paslaugų pirkimo sąnaudos			</t>
  </si>
  <si>
    <t>B.12.4.</t>
  </si>
  <si>
    <t xml:space="preserve">   Ryšių paslaugų sąnaudos			</t>
  </si>
  <si>
    <t>B.12.5.</t>
  </si>
  <si>
    <t xml:space="preserve">   Pašto, pasiuntinių paslaugų sąnaudos			</t>
  </si>
  <si>
    <t>B.12.6.</t>
  </si>
  <si>
    <t xml:space="preserve">  Kanceliarinės sąnaudos			</t>
  </si>
  <si>
    <t>B.12.7.</t>
  </si>
  <si>
    <t xml:space="preserve">   Org. inventoriaus aptarnavimo, remonto paslaugų pirkimo sąnaudos		</t>
  </si>
  <si>
    <t>B.12.8.</t>
  </si>
  <si>
    <t xml:space="preserve">   Profesinės literatūros, spaudos sąnaudos			</t>
  </si>
  <si>
    <t>B.12.9.</t>
  </si>
  <si>
    <t xml:space="preserve">   Patalpų priežiūros paslaugų pirkimo sąnaudos</t>
  </si>
  <si>
    <t>B.12.10.</t>
  </si>
  <si>
    <t xml:space="preserve">   Apskaitos ir audito paslaugų pirkimo sąnaudos</t>
  </si>
  <si>
    <t>B.12.11.</t>
  </si>
  <si>
    <t xml:space="preserve">   Transporto paslaugų pirkimo sąnaudos</t>
  </si>
  <si>
    <t>B.12.12.</t>
  </si>
  <si>
    <t xml:space="preserve">   Įmokų administravimo paslaugų sąnaudos</t>
  </si>
  <si>
    <t>B.12.13.</t>
  </si>
  <si>
    <t xml:space="preserve">   Vartotojų informavimo paslaugų pirkimo sąnaudos</t>
  </si>
  <si>
    <t>B.12.14.</t>
  </si>
  <si>
    <t xml:space="preserve">   Kitos administravimo sąnaudos.</t>
  </si>
  <si>
    <t>B.13.</t>
  </si>
  <si>
    <t>Rinkodaros ir pardavimų sąnaudos</t>
  </si>
  <si>
    <t>B.14.</t>
  </si>
  <si>
    <t>Kitos sąnaudos</t>
  </si>
  <si>
    <t>B.14.1.</t>
  </si>
  <si>
    <t xml:space="preserve">   Turto nuomos sąnaudos</t>
  </si>
  <si>
    <t>B.14.2.</t>
  </si>
  <si>
    <t>Draudimo sąnaudos</t>
  </si>
  <si>
    <t>B.14.3.</t>
  </si>
  <si>
    <t xml:space="preserve">   Laboratorinių tyrimų pirkimo sąnaudos</t>
  </si>
  <si>
    <t>B.14.4.</t>
  </si>
  <si>
    <t>Kitų paslaugų   pirkimo sąnaudos</t>
  </si>
  <si>
    <t>B.14.5.</t>
  </si>
  <si>
    <t>Kitos pastoviosios sąnaudos</t>
  </si>
  <si>
    <t>B.14.6.</t>
  </si>
  <si>
    <t>Trumpalaikio turto (vandens ir nuotekų apskaitos prietaisai) nurašymo sąnaudos</t>
  </si>
  <si>
    <t>B.14.7.</t>
  </si>
  <si>
    <t>Kitos kintamosios sąnaudos</t>
  </si>
  <si>
    <t>NETIESIOGINĖS SĄNAUDOS</t>
  </si>
  <si>
    <t>C.1.1.</t>
  </si>
  <si>
    <t>C.1.2.</t>
  </si>
  <si>
    <t>C.3.1.</t>
  </si>
  <si>
    <t>C.4.</t>
  </si>
  <si>
    <t>C.4.1.</t>
  </si>
  <si>
    <t>C.4.2.</t>
  </si>
  <si>
    <t>C.4.3.</t>
  </si>
  <si>
    <t>C.4.4.</t>
  </si>
  <si>
    <t>C.4.5.</t>
  </si>
  <si>
    <t>C.5.</t>
  </si>
  <si>
    <t>C.6.</t>
  </si>
  <si>
    <t>C.6.1.</t>
  </si>
  <si>
    <t>C.6.2.</t>
  </si>
  <si>
    <t>C.6.3.</t>
  </si>
  <si>
    <t>C.6.4.</t>
  </si>
  <si>
    <t>C.6.5.</t>
  </si>
  <si>
    <t>C.7.</t>
  </si>
  <si>
    <t>C.7.1.</t>
  </si>
  <si>
    <t>C.7.2.</t>
  </si>
  <si>
    <t>C.7.3.</t>
  </si>
  <si>
    <t>C.8.</t>
  </si>
  <si>
    <t>C.8.1.</t>
  </si>
  <si>
    <t>C.8.2.</t>
  </si>
  <si>
    <t>C.9.</t>
  </si>
  <si>
    <t>C.9.1.</t>
  </si>
  <si>
    <t>C.9.2.</t>
  </si>
  <si>
    <t>C.9.3.</t>
  </si>
  <si>
    <t>C.9.4.</t>
  </si>
  <si>
    <t>C.9.5.</t>
  </si>
  <si>
    <t>C.9.6.</t>
  </si>
  <si>
    <t>C.9.7.</t>
  </si>
  <si>
    <t>C.9.8.</t>
  </si>
  <si>
    <t>C.9.9.</t>
  </si>
  <si>
    <t>C.9.10.</t>
  </si>
  <si>
    <t>C.9.11.</t>
  </si>
  <si>
    <t>C.9.12.</t>
  </si>
  <si>
    <t>C.9.13.</t>
  </si>
  <si>
    <t>C.9.14.</t>
  </si>
  <si>
    <t>C.10.</t>
  </si>
  <si>
    <t>C.11.</t>
  </si>
  <si>
    <t>C.11.1.</t>
  </si>
  <si>
    <t>C.11.2.</t>
  </si>
  <si>
    <t>C.11.3.</t>
  </si>
  <si>
    <t>C.11.4.</t>
  </si>
  <si>
    <t>C.11.5.</t>
  </si>
  <si>
    <t>C.11.6.</t>
  </si>
  <si>
    <t>Netiesioginių sąnaudų paskirstymo kriterijus (įrašyti atitinkamą punktą)</t>
  </si>
  <si>
    <t xml:space="preserve">1.  IŠ VISO* </t>
  </si>
  <si>
    <t>C.1.  Punktui</t>
  </si>
  <si>
    <t xml:space="preserve">C.2.  Punktui </t>
  </si>
  <si>
    <t xml:space="preserve">C.3.  Punktui </t>
  </si>
  <si>
    <t>D.4.</t>
  </si>
  <si>
    <t xml:space="preserve">C.4.  Punktui </t>
  </si>
  <si>
    <t>Metrologinės patikros sąnaudos</t>
  </si>
  <si>
    <t>Avarijų šalinimo sąnaudos</t>
  </si>
  <si>
    <t>D.5.</t>
  </si>
  <si>
    <t>C.5.  Punktui</t>
  </si>
  <si>
    <t>D.6.</t>
  </si>
  <si>
    <t>C.6.  Punktui</t>
  </si>
  <si>
    <t>Darbo saugos sąnaudos</t>
  </si>
  <si>
    <t>Kitos personalo sąnaudos</t>
  </si>
  <si>
    <t>D.7.</t>
  </si>
  <si>
    <t>C.7.  Punktui</t>
  </si>
  <si>
    <t>Nekilnojamojo turto mokesčio sąnaudos</t>
  </si>
  <si>
    <t>Žemės nuomos mokesčio sąnaudos</t>
  </si>
  <si>
    <t>D.8.</t>
  </si>
  <si>
    <t>C.8.  Punktui</t>
  </si>
  <si>
    <t xml:space="preserve">Banko paslaugų (komisinių) sąnaudos			</t>
  </si>
  <si>
    <t>Kitos finansinės sąnaudos</t>
  </si>
  <si>
    <t>D.9.</t>
  </si>
  <si>
    <t>C.9.  Punktui</t>
  </si>
  <si>
    <t>Teisinių paslaugų pirkimo sąnaudos</t>
  </si>
  <si>
    <t xml:space="preserve">Žyminio mokesčio sąnaudos			</t>
  </si>
  <si>
    <t xml:space="preserve">Konsultacinių paslaugų pirkimo sąnaudos			</t>
  </si>
  <si>
    <t xml:space="preserve">Ryšių paslaugų sąnaudos			</t>
  </si>
  <si>
    <t xml:space="preserve">Pašto, pasiuntinių paslaugų sąnaudos			</t>
  </si>
  <si>
    <t xml:space="preserve">Kanceliarinės sąnaudos			</t>
  </si>
  <si>
    <t xml:space="preserve">Org. inventoriaus aptarnavimo, remonto paslaugų pirkimo sąnaudos		</t>
  </si>
  <si>
    <t xml:space="preserve">Profesinės literatūros, spaudos sąnaudos			</t>
  </si>
  <si>
    <t>Patalpų priežiūros paslaugų pirkimo sąnaudos</t>
  </si>
  <si>
    <t>Apskaitos ir audito paslaugų pirkimo sąnaudos</t>
  </si>
  <si>
    <t>Transporto paslaugų pirkimo sąnaudos</t>
  </si>
  <si>
    <t>Įmokų administravimo paslaugų sąnaudos</t>
  </si>
  <si>
    <t>Vartotojų informavimo paslaugų pirkimo sąnaudos</t>
  </si>
  <si>
    <t>Kitos administravimo sąnaudos.</t>
  </si>
  <si>
    <t>D.10.</t>
  </si>
  <si>
    <t>C.10.  Punktui</t>
  </si>
  <si>
    <t>D.11.</t>
  </si>
  <si>
    <t>C.11.  Punktui</t>
  </si>
  <si>
    <t>E.</t>
  </si>
  <si>
    <t>BENDROSIOS SĄNAUDOS</t>
  </si>
  <si>
    <t>E.1.</t>
  </si>
  <si>
    <t>E.1.1.</t>
  </si>
  <si>
    <t>E.2.1.</t>
  </si>
  <si>
    <t xml:space="preserve">Kuras mašinoms ir gamybiniam transportui </t>
  </si>
  <si>
    <t>E.2.2.</t>
  </si>
  <si>
    <t>E.3.1.</t>
  </si>
  <si>
    <t>E.4.1.</t>
  </si>
  <si>
    <t>E.4.2.</t>
  </si>
  <si>
    <t>E.4.3.</t>
  </si>
  <si>
    <t>E.4.4.</t>
  </si>
  <si>
    <t>E.4.5.</t>
  </si>
  <si>
    <t>E.6.1.</t>
  </si>
  <si>
    <t>E.6.2.</t>
  </si>
  <si>
    <t>E.6.3.</t>
  </si>
  <si>
    <t>E.6.4.</t>
  </si>
  <si>
    <t>E.6.5.</t>
  </si>
  <si>
    <t>E.7.1.</t>
  </si>
  <si>
    <t>E.7.2.</t>
  </si>
  <si>
    <t>E.7.3.</t>
  </si>
  <si>
    <t>E.8.1.</t>
  </si>
  <si>
    <t>E.8.2.</t>
  </si>
  <si>
    <t xml:space="preserve">   Kitos  finansinės sąnaudos</t>
  </si>
  <si>
    <t>E.9.1.</t>
  </si>
  <si>
    <t>E.9.2.</t>
  </si>
  <si>
    <t>E.9.3.</t>
  </si>
  <si>
    <t>E.9.4.</t>
  </si>
  <si>
    <t>E.9.5.</t>
  </si>
  <si>
    <t>E.9.6.</t>
  </si>
  <si>
    <t>E.9.7.</t>
  </si>
  <si>
    <t>E.9.8.</t>
  </si>
  <si>
    <t>E.9.9.</t>
  </si>
  <si>
    <t>E.9.10.</t>
  </si>
  <si>
    <t>E.9.11.</t>
  </si>
  <si>
    <t>E.9.12.</t>
  </si>
  <si>
    <t>E.9.13.</t>
  </si>
  <si>
    <t>E.9.14.</t>
  </si>
  <si>
    <t>Paskirstomosios draudimo sąnaudos</t>
  </si>
  <si>
    <t>E.9.15.</t>
  </si>
  <si>
    <t>E.11.1.</t>
  </si>
  <si>
    <t>E.11.2.</t>
  </si>
  <si>
    <t>E.11.3.</t>
  </si>
  <si>
    <t>E.11.4.</t>
  </si>
  <si>
    <t>E.11.5.</t>
  </si>
  <si>
    <t>Bendrųjų sąnaudų paskirstymo kriterijus</t>
  </si>
  <si>
    <t>Verslo vieneto, paslaugos tiesioginių ir netiesioginių pastoviųjų sąnaudų dalis (% nuo visų tiesioginių ir netiesioginių pastoviųjų sąnaudų)</t>
  </si>
  <si>
    <t>Verslo vienetui, paslaugai priskirta  bendrojo turto dalis (% nuo viso bendro turto)**</t>
  </si>
  <si>
    <t>* Suma turi būti 100 proc.</t>
  </si>
  <si>
    <t>** Pagal Sąvado 6 priedą</t>
  </si>
  <si>
    <t>OPEX (su apskaitos veikla)</t>
  </si>
  <si>
    <t>OPEX (be apskaitos veiklos)</t>
  </si>
  <si>
    <t>Geriamojo vandens tiekimo ir nuotekų tvarkymo bei paviršinių nuotekų tvarkymo paslaugų įmonių apskaitos atskyrimo taisyklių ir susijusių reikalavimų sąvado 5 priedas</t>
  </si>
  <si>
    <t>Ataskaitinio laikotarpio reguliuojamos veiklos ilgalaikio turto įsigijimo ir likutinės vertės suvestinė  ataskaita  (tūkst. Eur)</t>
  </si>
  <si>
    <t xml:space="preserve">I. </t>
  </si>
  <si>
    <t>ILGALAIKIO TURTO LIKUTINĖ VERTĖ PAGAL FINANSINĖS APSKAITOS STANDARTUS (FAS)</t>
  </si>
  <si>
    <t>GERIAMOJO VANDENS TIEKIMO IR NUOTEKŲ TVARKYMO (GVTNT)  REGULIUOJAMO ILGALAIKIO TURTO LIKUTINĖ VERTĖ PAGAL REGULIAVIMO APSKAITOS SISTEMĄ (RAS)</t>
  </si>
  <si>
    <t>7 priedas</t>
  </si>
  <si>
    <t xml:space="preserve">geriamojo vandens tiekimo (GVT) reguliuojamo ilgalaikio turto likutinė vertė (pagal RAS) </t>
  </si>
  <si>
    <t>nuotekų tvarkymo (NT) veiklos reguliuojamo ilgalaikio turto likutinė vertė (pagal RAS)</t>
  </si>
  <si>
    <t>nuotekų surinkimas centralizuotais nuotekų surinkimo tinklais reguliuojamo ilgalaikio turto likutinė vertė (pagal RAS)</t>
  </si>
  <si>
    <t>nuotekų valymo reguliuojamo ilgalaikio turto likutinė vertė (pagal RAS)</t>
  </si>
  <si>
    <t>nuotekų dumblo tvarkymo reguliuojamo ilgalaikio turto likutinė vertė (pagal RAS)</t>
  </si>
  <si>
    <r>
      <t xml:space="preserve">paviršinių nuotekų tvarkymo reguliuojamo ilgalaikio turto likutinė vertė (pagal RAS),jei yra </t>
    </r>
    <r>
      <rPr>
        <b/>
        <sz val="9"/>
        <rFont val="Times New Roman"/>
        <family val="1"/>
        <charset val="186"/>
      </rPr>
      <t xml:space="preserve">atskira </t>
    </r>
    <r>
      <rPr>
        <sz val="9"/>
        <rFont val="Times New Roman"/>
        <family val="1"/>
        <charset val="186"/>
      </rPr>
      <t>paviršinių nuotekų surinkimo sistema</t>
    </r>
  </si>
  <si>
    <t>GVTNT VEIKLOS REGULIUOJAMAM ILGALAIKIUI TURTUI (PAGAL RAS) NEPRISKIRTINO TURTO LIKUTINĖS VERTĖS</t>
  </si>
  <si>
    <t>už Dotacijas įsigyto ir neatlygintai gauto turto vertė (GVTNT)</t>
  </si>
  <si>
    <t>Plėtros darbų vertė, iki ilgalaikio turto vienetų, kurių formavimui buvo atliekami plėtros darbai, eksploatacijos pradžios (GVTNT)</t>
  </si>
  <si>
    <t>Prestižo vertė (GVTNT)</t>
  </si>
  <si>
    <t>Investicinio turto vertė (GVTNT)</t>
  </si>
  <si>
    <t>Finansinio turto vertė (GVTNT)</t>
  </si>
  <si>
    <t>Atidėtojo mokesčio turto vertė (GVTNT)</t>
  </si>
  <si>
    <t>Ilgalaikio turto vertės pokytis, susijęs su ilgalaikio turto perkainojimo veikla (GVTNT)</t>
  </si>
  <si>
    <t>Nebaigtos statybos, nenaudojamo, nusidėvėjusio turto vertė (GVTNT)</t>
  </si>
  <si>
    <t>Kito reguliuojamos veiklos nepaskirstomojo ilgalaikio turto vertė, kito nereguliuojamos veiklos ilgalaikio turto vertė</t>
  </si>
  <si>
    <t>GVTNT Ilgalaikio turto balansinių verčių pagal RAS ir FAS skirtumas</t>
  </si>
  <si>
    <t>KITŲ VEIKLŲ ILGALAIKIO TURTO LIKUTINĖ VERTĖ</t>
  </si>
  <si>
    <t>Apskaitos veiklos  reguliuojamo ilgalaikio turto likutinė vertė (pagal RAS)</t>
  </si>
  <si>
    <t>kitos reguliuojamosios veiklos ilgalaikio turto likutinė vertė</t>
  </si>
  <si>
    <t>nereguliuojamosios veiklos ilgalaikio turto likutinė vertė</t>
  </si>
  <si>
    <t xml:space="preserve">II. </t>
  </si>
  <si>
    <t>ILGALAIKIO TURTO  ĮSIGIJIMO VERTĖ PAGAL FINANSINĖS APSKAITOS STANDARTUS (FAS)</t>
  </si>
  <si>
    <t>GERIAMOJO VANDENS TIEKIMO IR NUOTEKŲ TVARKYMO (GVTNT)  REGULIUOJAMO ILGALAIKIO TURTO ĮSIGIJIMO VERTĖ PAGAL REGULIAVIMO APSKAITOS SISTEMĄ (RAS)</t>
  </si>
  <si>
    <t>6 priedas</t>
  </si>
  <si>
    <t xml:space="preserve">geriamojo vandens tiekimo (GVT) reguliuojamo ilgalaikio turto įsigijimo vertė (pagal RAS) </t>
  </si>
  <si>
    <t>nuotekų tvarkymo (NT) veiklos reguliuojamo ilgalaikio turto įsigijimo vertė (pagal RAS)</t>
  </si>
  <si>
    <t>D.2.1.</t>
  </si>
  <si>
    <t>nuotekų surinkimas centralizuotais nuotekų surinkimo tinklais reguliuojamo ilgalaikio turto įsigijimo vertė (pagal RAS)</t>
  </si>
  <si>
    <t>D.2.2.</t>
  </si>
  <si>
    <t>nuotekų valymo reguliuojamo ilgalaikio turto įsigijimo vertė (pagal RAS)</t>
  </si>
  <si>
    <t>D.2.3.</t>
  </si>
  <si>
    <t>nuotekų dumblo tvarkymo reguliuojamo ilgalaikio turto įsigijimo vertė (pagal RAS)</t>
  </si>
  <si>
    <r>
      <t xml:space="preserve">paviršinių nuotekų tvarkymo reguliuojamo ilgalaikio turto įsigijimo vertė (pagal RAS), jei yra </t>
    </r>
    <r>
      <rPr>
        <b/>
        <sz val="9"/>
        <rFont val="Times New Roman"/>
        <family val="1"/>
        <charset val="186"/>
      </rPr>
      <t>atskira</t>
    </r>
    <r>
      <rPr>
        <sz val="9"/>
        <rFont val="Times New Roman"/>
        <family val="1"/>
        <charset val="186"/>
      </rPr>
      <t xml:space="preserve"> paviršinių nuotekų surinkimo sistema</t>
    </r>
  </si>
  <si>
    <t>GVTNT VEIKLOS REGULIUOJAMAM ILGALAIKIUI TURTUI (PAGAL RAS) NEPRISKIRTINO TURTO ĮSIGIJIMO VERTĖS</t>
  </si>
  <si>
    <t>GVTNT Ilgalaikio turto įsigijimo verčių pagal RAS ir FAS skirtumas</t>
  </si>
  <si>
    <t>KITŲ VEIKLŲ ILGALAIKIO TURTO  ĮSIGIJIMO VERTĖ</t>
  </si>
  <si>
    <t>Apskaitos veiklos  reguliuojamo ilgalaikio turto įsigijimo vertė (pagal RAS)</t>
  </si>
  <si>
    <t>kitos reguliuojamosios veiklos ilgalaikio turto įsigijimo vertė</t>
  </si>
  <si>
    <t>nereguliuojamosios veiklos ilgalaikio turto įsigijimo vertė</t>
  </si>
  <si>
    <t>Geriamojo vandens tiekimo ir nuotekų tvarkymo bei paviršinių nuotekų tvarkymo paslaugų įmonių apskaitos atskyrimo taisyklių ir susijusių reikalavimų sąvado 6 priedas</t>
  </si>
  <si>
    <t>Ataskaitinio laikotarpio reguliuojamo ilgalaikio turto įsigijimo vertės (suskaičiuotos pagal Sąvado nuostatas) paskirstymo verslo vienetams ir paslaugoms ataskaita  (tūkst. Eur)</t>
  </si>
  <si>
    <t>ILGALAIKIS TURTAS</t>
  </si>
  <si>
    <t>5.1 Apskaitos veikla</t>
  </si>
  <si>
    <t>PASKIRSTOMAS ILGALAIKIS TURTAS</t>
  </si>
  <si>
    <t>A.1.3.</t>
  </si>
  <si>
    <t xml:space="preserve">keliai, aikštelės, šaligatviai ir tvoros </t>
  </si>
  <si>
    <t>A.2.4.</t>
  </si>
  <si>
    <t>A.2.5.</t>
  </si>
  <si>
    <t>A.2.6.</t>
  </si>
  <si>
    <t>Kiti įrenginiai (vandentiekio įrenginiai, nusodintuvai, diukeriai, vandens rezervuarai, gelžbetoniniai metantankai, smėlio gaudytuvai, aerotankai, nusodintuvai, nuotekų valymo flotatoriai, dumblo aikštelės ir kt.)</t>
  </si>
  <si>
    <t>A.4.1.</t>
  </si>
  <si>
    <t>A.4.2.</t>
  </si>
  <si>
    <t>A.4.3.</t>
  </si>
  <si>
    <t>A.4.4.</t>
  </si>
  <si>
    <t>A.4.5.</t>
  </si>
  <si>
    <t>kiti geriamojo vandens ir nuotekų apskaitos prietaisai (įrengti gręžiniuose, įrenginiuose ir.t.t)</t>
  </si>
  <si>
    <t>įrankiai (matavimo priemonės, elektriniai įrankiai ir prietaisai, gamybinis inventorius ir kt.)</t>
  </si>
  <si>
    <t>KITAS ILGALAIKIS TURTAS</t>
  </si>
  <si>
    <t>A.6.2.</t>
  </si>
  <si>
    <t>A.6.3.</t>
  </si>
  <si>
    <t>TIESIOGIAI PASKIRSTOMAS ILGALAIKIS TURTAS</t>
  </si>
  <si>
    <t>B.2.4.</t>
  </si>
  <si>
    <t>B.2.5.</t>
  </si>
  <si>
    <t>B.2.6.</t>
  </si>
  <si>
    <t>B.4.3.</t>
  </si>
  <si>
    <t>B.4.4.</t>
  </si>
  <si>
    <t>B.4.5.</t>
  </si>
  <si>
    <t>B.6.2.</t>
  </si>
  <si>
    <t>B.6.3.</t>
  </si>
  <si>
    <t>Netiesioginės sąnaudos</t>
  </si>
  <si>
    <t>NETIESIOGIAI PASKIRSTOMAS ILGALAIKIS TURTAS</t>
  </si>
  <si>
    <t>C.1.3.</t>
  </si>
  <si>
    <t>C.2.4.</t>
  </si>
  <si>
    <t>C.2.5.</t>
  </si>
  <si>
    <t>C.2.6.</t>
  </si>
  <si>
    <t>C.3.2.</t>
  </si>
  <si>
    <t>C.5.1.</t>
  </si>
  <si>
    <t>C.5.2.</t>
  </si>
  <si>
    <t>Netiesiogiai paskirstomo ilgalaikio turto paskirstymo kriterijus</t>
  </si>
  <si>
    <t>C.1.1  Punktui</t>
  </si>
  <si>
    <t>C.1.2.  Punktui</t>
  </si>
  <si>
    <t>C.1.3.  Punktui</t>
  </si>
  <si>
    <t>C.2.1  Punktui</t>
  </si>
  <si>
    <t>C.2.2. Punktui</t>
  </si>
  <si>
    <t>C.2.3  Punktui</t>
  </si>
  <si>
    <t>C.2.4  Punktui</t>
  </si>
  <si>
    <t>C.2.5  Punktui</t>
  </si>
  <si>
    <t>C.2.6  Punktui</t>
  </si>
  <si>
    <t>C.3.1.  Punktui</t>
  </si>
  <si>
    <t>C.3.2.  Punktui</t>
  </si>
  <si>
    <t>D.12.</t>
  </si>
  <si>
    <t>C.4.1  Punktui</t>
  </si>
  <si>
    <t>D.13.</t>
  </si>
  <si>
    <t>C.4.2  Punktui</t>
  </si>
  <si>
    <t>D.14.</t>
  </si>
  <si>
    <t>C.4.3  Punktui</t>
  </si>
  <si>
    <t>D.15.</t>
  </si>
  <si>
    <t>C.4.4  Punktui</t>
  </si>
  <si>
    <t>D.16.</t>
  </si>
  <si>
    <t>C.4.5  Punktui</t>
  </si>
  <si>
    <t>D.17.</t>
  </si>
  <si>
    <t>C.5.1  Punktui</t>
  </si>
  <si>
    <t>D.18.</t>
  </si>
  <si>
    <t>C.5.2.  Punktui</t>
  </si>
  <si>
    <t>D.19.</t>
  </si>
  <si>
    <t>C.6.1.  Punktui</t>
  </si>
  <si>
    <t>D.20.</t>
  </si>
  <si>
    <t>C.6.2.  Punktui</t>
  </si>
  <si>
    <t>D.21.</t>
  </si>
  <si>
    <t>C.6.3.  Punktui</t>
  </si>
  <si>
    <t>Bendrosios sąnaudos</t>
  </si>
  <si>
    <t>BENDRAI PASKIRSTOMAS ILGALAIKIS TURTAS</t>
  </si>
  <si>
    <t>E.1.2.</t>
  </si>
  <si>
    <t>E.1.3.</t>
  </si>
  <si>
    <t>E.2.3.</t>
  </si>
  <si>
    <t>E.2.4.</t>
  </si>
  <si>
    <t>E.2.5.</t>
  </si>
  <si>
    <t>E.2.6.</t>
  </si>
  <si>
    <t xml:space="preserve">Kiti įrenginiai </t>
  </si>
  <si>
    <t xml:space="preserve">Kita įranga </t>
  </si>
  <si>
    <t>E.5.1.</t>
  </si>
  <si>
    <t>E.5.2.</t>
  </si>
  <si>
    <t>kitos transporto priemonės (pvz. autobusai žmonėms vežti)</t>
  </si>
  <si>
    <t>Bendrai paskirstomo ilgalaikio turto paskirstymo kriterijus</t>
  </si>
  <si>
    <t>E.1.1  Punktui</t>
  </si>
  <si>
    <t>E.1.2.  Punktui</t>
  </si>
  <si>
    <t>E.1.3.  Punktui</t>
  </si>
  <si>
    <t>F.4.</t>
  </si>
  <si>
    <t>E.2.1  Punktui</t>
  </si>
  <si>
    <t>F.5.</t>
  </si>
  <si>
    <t>E.2.2. Punktui</t>
  </si>
  <si>
    <t>F.6.</t>
  </si>
  <si>
    <t>E.2.3  Punktui</t>
  </si>
  <si>
    <t>F.7.</t>
  </si>
  <si>
    <t>E.2.4  Punktui</t>
  </si>
  <si>
    <t>F.8.</t>
  </si>
  <si>
    <t>E.2.5  Punktui</t>
  </si>
  <si>
    <t>F.9.</t>
  </si>
  <si>
    <t>E.2.6  Punktui</t>
  </si>
  <si>
    <t>F.10.</t>
  </si>
  <si>
    <t>E.3.1.  Punktui</t>
  </si>
  <si>
    <t>F.11.</t>
  </si>
  <si>
    <t>E.4.1  Punktui</t>
  </si>
  <si>
    <t>F.12.</t>
  </si>
  <si>
    <t>E.4.2  Punktui</t>
  </si>
  <si>
    <t>F.13.</t>
  </si>
  <si>
    <t>E.4.3.  Punktui</t>
  </si>
  <si>
    <t>F.14.</t>
  </si>
  <si>
    <t>E.4.4.  Punktui</t>
  </si>
  <si>
    <t>F.15.</t>
  </si>
  <si>
    <t>E.4.5.  Punktui</t>
  </si>
  <si>
    <t>F.16.</t>
  </si>
  <si>
    <t>E.5.1  Punktui</t>
  </si>
  <si>
    <t>F.17.</t>
  </si>
  <si>
    <t>E.5.2.  Punktui</t>
  </si>
  <si>
    <t>F.18.</t>
  </si>
  <si>
    <t>E.6.1.  Punktui</t>
  </si>
  <si>
    <t>F.19.</t>
  </si>
  <si>
    <t>E.6.2.  Punktui</t>
  </si>
  <si>
    <t>F.20.</t>
  </si>
  <si>
    <t>E.6.3.  Punktui</t>
  </si>
  <si>
    <t>Verslo vienetui, paslaugai priskirta  bendro turto dalis (% nuo viso bendro turto)</t>
  </si>
  <si>
    <t>Geriamojo vandens tiekimo ir nuotekų tvarkymo bei paviršinių nuotekų tvarkymo paslaugų įmonių apskaitos atskyrimo taisyklių ir susijusių reikalavimų sąvado 7 priedas</t>
  </si>
  <si>
    <t>Ataskaitinio laikotarpio reguliuojamo ilgalaikio turto likutinės vertės ( suskaičiuotos pagal Sąvado nuostatas) paskirstymo verslo vienetams ir paslaugoms ataskaita  (tūkst. Eur)</t>
  </si>
  <si>
    <t>Geriamojo vandens tiekimo ir nuotekų tvarkymo bei paviršinių nuotekų tvarkymo paslaugų įmonių apskaitos atskyrimo taisyklių ir susijusių reikalavimų sąvado 8 priedas</t>
  </si>
  <si>
    <t>Ataskaitinio laikotarpio geriamojo vandens ir nuotekų tvarkymo paslaugų realizacija</t>
  </si>
  <si>
    <t>RODIKLIAI</t>
  </si>
  <si>
    <t>Matavimo vienetai</t>
  </si>
  <si>
    <t>G E R I A M A S I S  V A N D U O</t>
  </si>
  <si>
    <t>IŠGAUTO POŽEMINIO VANDENS KIEKIS  (pirmas pakėlimas)</t>
  </si>
  <si>
    <r>
      <t>tūkst. m</t>
    </r>
    <r>
      <rPr>
        <b/>
        <vertAlign val="superscript"/>
        <sz val="10"/>
        <rFont val="Times New Roman"/>
        <family val="1"/>
        <charset val="186"/>
      </rPr>
      <t>3</t>
    </r>
  </si>
  <si>
    <t xml:space="preserve">PARUOŠTO GERIAMOJO VANDENS KIEKIS </t>
  </si>
  <si>
    <t>PATIEKTO GERIAMOJO VANDENS KIEKIS (antro pakėlimo perpumpavimo stotyse pakelto vandens kiekis)</t>
  </si>
  <si>
    <t>3.1.</t>
  </si>
  <si>
    <t xml:space="preserve">     iš šio skaičiaus:                     patiekto daugiabučiams namams*</t>
  </si>
  <si>
    <r>
      <t>tūkst. m</t>
    </r>
    <r>
      <rPr>
        <vertAlign val="superscript"/>
        <sz val="10"/>
        <rFont val="Times New Roman"/>
        <family val="1"/>
        <charset val="186"/>
      </rPr>
      <t>3</t>
    </r>
  </si>
  <si>
    <t>3.1.1.</t>
  </si>
  <si>
    <t>iš šio skaičiaus:                                           karšto vandens ruošimui</t>
  </si>
  <si>
    <r>
      <t>tūkst. m</t>
    </r>
    <r>
      <rPr>
        <i/>
        <vertAlign val="superscript"/>
        <sz val="10"/>
        <rFont val="Times New Roman"/>
        <family val="1"/>
        <charset val="186"/>
      </rPr>
      <t>3</t>
    </r>
  </si>
  <si>
    <t>3.2.</t>
  </si>
  <si>
    <t>Trečio, ketvirto,..n-to pakėlimo perpumpavimo stotyse pakelto vandens kiekis</t>
  </si>
  <si>
    <t>tūkst. m3</t>
  </si>
  <si>
    <t>4.</t>
  </si>
  <si>
    <t xml:space="preserve">REALIZUOTAS GERIAMOJO VANDENS KIEKIS  </t>
  </si>
  <si>
    <t>4.1.</t>
  </si>
  <si>
    <t xml:space="preserve">Vartotojams </t>
  </si>
  <si>
    <t>4.1.1.</t>
  </si>
  <si>
    <t xml:space="preserve">                                 Daugiabučiuose namuose</t>
  </si>
  <si>
    <t>4.1.1.1.</t>
  </si>
  <si>
    <t>iš šio skaičiaus:         pagal daugiabučių namų įvadinius apskaitos prietaisus (pvz.bendrijos)**</t>
  </si>
  <si>
    <t>4.1.1.2.</t>
  </si>
  <si>
    <t>4.1.2.</t>
  </si>
  <si>
    <t>Individualiuose namuose</t>
  </si>
  <si>
    <t>4.2.</t>
  </si>
  <si>
    <t xml:space="preserve">Abonentams </t>
  </si>
  <si>
    <t>4.2.1.</t>
  </si>
  <si>
    <t>iš šio skaičiaus:                                          karšto vandens tiekėjams</t>
  </si>
  <si>
    <t>4.3.</t>
  </si>
  <si>
    <t xml:space="preserve"> Sezoniniams abonentams</t>
  </si>
  <si>
    <t>5.</t>
  </si>
  <si>
    <t>VANDENS KIEKIS SUVARTOTAS PER HIDRANTUS GAISRAMS GESINTI</t>
  </si>
  <si>
    <t>6.</t>
  </si>
  <si>
    <t>NEAPSKAITYTAS VANDENS KIEKIS</t>
  </si>
  <si>
    <t>6.1.</t>
  </si>
  <si>
    <t>iš šio skaičiaus:                  technologiniai nuostoliai vandens ruošime (filtrų plovimas)</t>
  </si>
  <si>
    <t>6.2.</t>
  </si>
  <si>
    <t>tiekimo tinkluose iki vandentiekio įvadų</t>
  </si>
  <si>
    <t>6.3.</t>
  </si>
  <si>
    <t>daugiabučių namų tinkluose</t>
  </si>
  <si>
    <t>6.3.1.</t>
  </si>
  <si>
    <t>skirtumas daugiabučiuose tarp įvadinės ir apskaitos butuose</t>
  </si>
  <si>
    <t>6.3.1.1</t>
  </si>
  <si>
    <t>iš šio skaičiaus:                karšto vandens skirtumas</t>
  </si>
  <si>
    <t>N U O T E K O S</t>
  </si>
  <si>
    <t>7.</t>
  </si>
  <si>
    <t xml:space="preserve">SURINKTA BUITINIŲ IR GAMYBINIŲ NUOTEKŲ  </t>
  </si>
  <si>
    <t>7.1.</t>
  </si>
  <si>
    <t>iš šio skaičiaus:                                      buitinių ir gamybinių nuotekų tinklais</t>
  </si>
  <si>
    <t>7.2.</t>
  </si>
  <si>
    <t xml:space="preserve">surenkamų asenizacijos transporto priemonėmis </t>
  </si>
  <si>
    <t>8.</t>
  </si>
  <si>
    <t>PERPUMPUOTAS BUITINIŲ IR GAMYBINIŲ NUOTEKŲ KIEKIS                                            (per pirmąsias siurblines)</t>
  </si>
  <si>
    <r>
      <t>tūkst. m</t>
    </r>
    <r>
      <rPr>
        <vertAlign val="superscript"/>
        <sz val="11"/>
        <rFont val="Aptos Narrow"/>
        <family val="1"/>
        <charset val="186"/>
        <scheme val="minor"/>
      </rPr>
      <t>3</t>
    </r>
  </si>
  <si>
    <r>
      <t>8.</t>
    </r>
    <r>
      <rPr>
        <b/>
        <vertAlign val="superscript"/>
        <sz val="10"/>
        <rFont val="Times New Roman"/>
        <family val="1"/>
      </rPr>
      <t>1</t>
    </r>
  </si>
  <si>
    <t>PERPUMPUOTAS BUITINIŲ IR GAMYBINIŲ NUOTEKŲ KIEKIS                                            (per antrąsias, trečiąsias, ketvirtąsias,...n-tąsias siurblines)</t>
  </si>
  <si>
    <t>9.</t>
  </si>
  <si>
    <t>IŠVALYTAS BUITINIŲ IR GAMYBINIŲ NUOTEKŲ KIEKIS</t>
  </si>
  <si>
    <t>10.</t>
  </si>
  <si>
    <t xml:space="preserve">SUTVARKYTAS DUMBLO KIEKIS </t>
  </si>
  <si>
    <t>11.</t>
  </si>
  <si>
    <t>REALIZUOTAS BUITINIŲ IR GAMYBINIŲ NUOTEKŲ TVARKYMO PASLAUGOS KIEKIS</t>
  </si>
  <si>
    <t>REALIZUOTAS IŠVALYTŲ BUITINIŲ IR GAMYBINIŲ NUOTEKŲ TVARKYMO PASLAUGOS KIEKIS</t>
  </si>
  <si>
    <r>
      <t>tūkst. m</t>
    </r>
    <r>
      <rPr>
        <b/>
        <vertAlign val="superscript"/>
        <sz val="10"/>
        <rFont val="Times New Roman"/>
        <family val="1"/>
      </rPr>
      <t>3</t>
    </r>
  </si>
  <si>
    <t>11.1.</t>
  </si>
  <si>
    <t>Vartotojams už surinkimą</t>
  </si>
  <si>
    <t>11.1.1.</t>
  </si>
  <si>
    <t xml:space="preserve">                                      Daugiabučiuose namuose</t>
  </si>
  <si>
    <t>11.1.1.1.</t>
  </si>
  <si>
    <t>iš šio skaičiaus:                                    karšto vandens nuotekos</t>
  </si>
  <si>
    <t>11.1.2.</t>
  </si>
  <si>
    <t>Individualiuose namuose už surinkimą</t>
  </si>
  <si>
    <t>11.1.2.1.</t>
  </si>
  <si>
    <t xml:space="preserve">          Individualiuose namuose už valymą</t>
  </si>
  <si>
    <t>11.1.2.2.</t>
  </si>
  <si>
    <t>Individualiuose namuose už nuotekų dumblo tvarkymą</t>
  </si>
  <si>
    <t>11.2.</t>
  </si>
  <si>
    <t>Abonentams už surinkimą</t>
  </si>
  <si>
    <t>11.2.1.</t>
  </si>
  <si>
    <t>Abonentams už valymą</t>
  </si>
  <si>
    <t>11.2.2.</t>
  </si>
  <si>
    <t>Abonentams už nuotekų dumblo tvarkymą</t>
  </si>
  <si>
    <t>11.3.</t>
  </si>
  <si>
    <t xml:space="preserve"> Sezoniniams abonentams už surinkimą</t>
  </si>
  <si>
    <t>12.</t>
  </si>
  <si>
    <t>NEAPSKAITYTAS BUITINIŲ IR GAMYBINIŲ NUOTEKŲ KIEKIS</t>
  </si>
  <si>
    <t>12.1.</t>
  </si>
  <si>
    <t xml:space="preserve">iš šio skaičiaus:                nuotekų infiltracija tinkluose </t>
  </si>
  <si>
    <t>12.2.</t>
  </si>
  <si>
    <t xml:space="preserve"> įvadinės ir apskaitos butuose skirtumas</t>
  </si>
  <si>
    <t>12.2.1.</t>
  </si>
  <si>
    <t>iš šio skaičiaus: karšto vandens tarp įvadinės ir apskaitos butuose skirtumas</t>
  </si>
  <si>
    <t>P A V I R Š I N Ė S  N U O T E K O S</t>
  </si>
  <si>
    <t>13.</t>
  </si>
  <si>
    <t>SURINKTA PAVIRŠINIŲ NUOTEKŲ</t>
  </si>
  <si>
    <t>13.1.</t>
  </si>
  <si>
    <t>Surinkta mišrių nuotekų surinkimo sistema</t>
  </si>
  <si>
    <t>13.2.</t>
  </si>
  <si>
    <t>Surinkta atskira paviršinių nuotekų tvarkymo sistema</t>
  </si>
  <si>
    <t>14.</t>
  </si>
  <si>
    <t>IŠVALYTAS PAVIRŠINIŲ NUOTEKŲ KIEKIS</t>
  </si>
  <si>
    <t>15.</t>
  </si>
  <si>
    <t>REALIZUOTAS PAVIRŠINIŲ NUOTEKŲ TVARKYMO KIEKIS</t>
  </si>
  <si>
    <t>15.1.</t>
  </si>
  <si>
    <t>15.2.</t>
  </si>
  <si>
    <t>16.</t>
  </si>
  <si>
    <t>NEAPMOKĖTAS PAVIRŠINIŲ NUOTEKŲ KIEKIS</t>
  </si>
  <si>
    <t>N E T E K T Y S</t>
  </si>
  <si>
    <t>17.</t>
  </si>
  <si>
    <t>NEAPSKAITYTAS VANDENS KIEKIS NUO IŠGAUTO VANDENS KIEKIO</t>
  </si>
  <si>
    <t>%</t>
  </si>
  <si>
    <t>17.1.</t>
  </si>
  <si>
    <t>Iš šio skaičiaus: technologiniai nuostoliai vandens ruošime</t>
  </si>
  <si>
    <t>17.2.</t>
  </si>
  <si>
    <t>17.3.</t>
  </si>
  <si>
    <t>17.3.1.</t>
  </si>
  <si>
    <t>17.3.1.1.</t>
  </si>
  <si>
    <t>geriamojo vandens skirtumas</t>
  </si>
  <si>
    <t>17.3.1.2.</t>
  </si>
  <si>
    <t>18.</t>
  </si>
  <si>
    <t>NEAPSKAITYTŲ BUITINIŲ IR GAMYBINIŲ NUOTEKŲ KIEKIS NUO SURINKTŲ NUOTEKŲ KIEKIO</t>
  </si>
  <si>
    <t>18.1.</t>
  </si>
  <si>
    <t>18.2.</t>
  </si>
  <si>
    <t>18.2.1.</t>
  </si>
  <si>
    <t>19.</t>
  </si>
  <si>
    <t>NEAPMOKĖTAS PAVIRŠINIŲ NUOTEKŲ KIEKIS NUO SURINKTŲ NUOTEKŲ KIEKIO</t>
  </si>
  <si>
    <t>V A R T O T O J A I</t>
  </si>
  <si>
    <t>20.</t>
  </si>
  <si>
    <t>Gyventojų skaičius aptarnaujamoje teritorijoje</t>
  </si>
  <si>
    <t>žm.</t>
  </si>
  <si>
    <t>21.</t>
  </si>
  <si>
    <t>Namų ūkių skaičius aptarnaujamoje teritorijoje</t>
  </si>
  <si>
    <t>vnt.</t>
  </si>
  <si>
    <t>22.</t>
  </si>
  <si>
    <t>Aptarnaujamų Ūkio subjekto paslaugomis vartotojų skaičius</t>
  </si>
  <si>
    <t>22.1.</t>
  </si>
  <si>
    <t>Vartotojai, kuriems tiekiamas ir vanduo, ir tvarkomos nuotekos</t>
  </si>
  <si>
    <t>22.1.1.</t>
  </si>
  <si>
    <t>iš šio skaičiaus:               gyvenantys daugiabučiuose namuose</t>
  </si>
  <si>
    <t>22.1.2</t>
  </si>
  <si>
    <t>individualiuose gyvenamuosiuose namuose</t>
  </si>
  <si>
    <t>22.2.</t>
  </si>
  <si>
    <t xml:space="preserve">Vartotojai kuriems tiekiamas tik vanduo </t>
  </si>
  <si>
    <t>22.3.</t>
  </si>
  <si>
    <t xml:space="preserve">Vartotojai kuriems tik centralizuotai surenkamos nuotekos </t>
  </si>
  <si>
    <t>22.4.</t>
  </si>
  <si>
    <t>Vartotojai kuriems surenkamos nuotekos asenizacijos transporto priemonėmis</t>
  </si>
  <si>
    <t>22.5.</t>
  </si>
  <si>
    <t>Kiti Ūkio subjekto GVTNT paslaugų vartotojai</t>
  </si>
  <si>
    <t>23.</t>
  </si>
  <si>
    <t>Aptarnaujamų Ūkio subjekto paslaugomis abonentų skaičius</t>
  </si>
  <si>
    <t>23.1.</t>
  </si>
  <si>
    <t>Abonentai kuriems tiekiamas ir vanduo, ir tvarkomos nuotekos</t>
  </si>
  <si>
    <t>23.3.</t>
  </si>
  <si>
    <t>Abonentai kuriems tiekiamas tik vanduo</t>
  </si>
  <si>
    <t>23.2.</t>
  </si>
  <si>
    <t xml:space="preserve">Abonentai kuriems tik centralizuotai surenkamos nuotekos </t>
  </si>
  <si>
    <t>24.</t>
  </si>
  <si>
    <t>Aptarnaujamų Ūkio subjekto paslaugomis vartotojų ir abonentų skaičius iš viso</t>
  </si>
  <si>
    <t>24.1.</t>
  </si>
  <si>
    <t>Abonentai ir vartotojai kuriems tiekiamas ir vanduo, ir tvarkomos nuotekos, iš viso</t>
  </si>
  <si>
    <t>24.2.</t>
  </si>
  <si>
    <t>Abonentai ir vartotojai  kuriems tik tiekiamas vanduo, iš viso</t>
  </si>
  <si>
    <t>24.3.</t>
  </si>
  <si>
    <t xml:space="preserve">Abonentai ir vartotojai kuriems tik centralizuotai surenkamos nuotekos, iš viso </t>
  </si>
  <si>
    <r>
      <t>*</t>
    </r>
    <r>
      <rPr>
        <b/>
        <i/>
        <sz val="11"/>
        <rFont val="Calibri"/>
        <family val="2"/>
      </rPr>
      <t>Pildo Ūkio subjektai, kurių 70 proc. ir daugiau daugiabučių namų įvaduose yra įrengta įvadinė apskaita.</t>
    </r>
    <r>
      <rPr>
        <i/>
        <sz val="11"/>
        <rFont val="Calibri"/>
        <family val="2"/>
      </rPr>
      <t xml:space="preserve"> Patiekto vandens kiekis apskaičiuojamas 1 lentelėje.</t>
    </r>
  </si>
  <si>
    <t>**Realizuotas geriamojo vandens kiekis daugiabučiuose namuose, už kurį atsiskaitoma pagal daugiabučių namų įvadinius apskaitos prietaisus (pvz. Bendrijos)</t>
  </si>
  <si>
    <t xml:space="preserve">1 lentelė. </t>
  </si>
  <si>
    <t>Patiekto geriamojo vandens kiekio daugiabučiuose namuose nustatymas (Pildo Ūkio subjektai, kurių 70 proc. ir daugiau daugiabučių namų įvaduose yra įrengta įvadinė apskaita).</t>
  </si>
  <si>
    <t>Straipsnis</t>
  </si>
  <si>
    <t>įrengta įvadinė</t>
  </si>
  <si>
    <t>neįrengta įvadinė</t>
  </si>
  <si>
    <t>P.1.</t>
  </si>
  <si>
    <r>
      <t>Geriamojo vandens kiekis patiektas daugiabučiams namams, tūkst. m</t>
    </r>
    <r>
      <rPr>
        <vertAlign val="superscript"/>
        <sz val="10"/>
        <rFont val="Times New Roman"/>
        <family val="1"/>
      </rPr>
      <t>3</t>
    </r>
  </si>
  <si>
    <t>P.2.</t>
  </si>
  <si>
    <r>
      <t>Realizuotas geriamojo vandens kiekis daugiabučiams namams, tūkst.m</t>
    </r>
    <r>
      <rPr>
        <vertAlign val="superscript"/>
        <sz val="10"/>
        <rFont val="Times New Roman"/>
        <family val="1"/>
      </rPr>
      <t>3</t>
    </r>
    <r>
      <rPr>
        <sz val="10"/>
        <rFont val="Times New Roman"/>
        <family val="1"/>
        <charset val="186"/>
      </rPr>
      <t xml:space="preserve"> </t>
    </r>
    <r>
      <rPr>
        <b/>
        <sz val="10"/>
        <rFont val="Times New Roman"/>
        <family val="1"/>
      </rPr>
      <t>(suma turi sutapti su 4.1.1. eilute)</t>
    </r>
    <r>
      <rPr>
        <sz val="10"/>
        <rFont val="Times New Roman"/>
        <family val="1"/>
        <charset val="186"/>
      </rPr>
      <t>, tūkst. m</t>
    </r>
    <r>
      <rPr>
        <vertAlign val="superscript"/>
        <sz val="10"/>
        <rFont val="Times New Roman"/>
        <family val="1"/>
      </rPr>
      <t>3</t>
    </r>
  </si>
  <si>
    <t>P.3.</t>
  </si>
  <si>
    <t>Skirtumas daugiabučiuose tarp įvadinės ir apskaitos butuose, proc.</t>
  </si>
  <si>
    <t>Geriamojo vandens tiekimo ir nuotekų tvarkymo bei paviršinių nuotekų tvarkymo paslaugų įmonių apskaitos atskyrimo taisyklių ir susijusių reikalavimų sąvado 9 priedas</t>
  </si>
  <si>
    <t>Ataskaitinio laikotarpio technologiniai rodikliai</t>
  </si>
  <si>
    <t>TECHNOLOGINIAI    RODIKLIAI</t>
  </si>
  <si>
    <t xml:space="preserve">A. ŪKIO PROJEKTINIS PAJĖGUMAS  </t>
  </si>
  <si>
    <t xml:space="preserve">Vandens išgavimo  </t>
  </si>
  <si>
    <r>
      <t>tūkst.m</t>
    </r>
    <r>
      <rPr>
        <b/>
        <vertAlign val="superscript"/>
        <sz val="10"/>
        <rFont val="Times New Roman"/>
        <family val="1"/>
        <charset val="186"/>
      </rPr>
      <t>3</t>
    </r>
    <r>
      <rPr>
        <b/>
        <sz val="10"/>
        <rFont val="Times New Roman"/>
        <family val="1"/>
        <charset val="186"/>
      </rPr>
      <t>/metus</t>
    </r>
  </si>
  <si>
    <t>Vandens ruošimo įrenginių</t>
  </si>
  <si>
    <t>Vandens pakėlimo stočių</t>
  </si>
  <si>
    <t xml:space="preserve">Nuotekų siurblinių </t>
  </si>
  <si>
    <t xml:space="preserve">Paviršinių nuotekų siurblinių </t>
  </si>
  <si>
    <t>Nuotekų valyklų</t>
  </si>
  <si>
    <t>Vidutinis pajėgumas BDS7</t>
  </si>
  <si>
    <r>
      <t>mgO</t>
    </r>
    <r>
      <rPr>
        <vertAlign val="subscript"/>
        <sz val="10"/>
        <rFont val="Times New Roman"/>
        <family val="1"/>
        <charset val="186"/>
      </rPr>
      <t>2</t>
    </r>
    <r>
      <rPr>
        <sz val="10"/>
        <rFont val="Times New Roman"/>
        <family val="1"/>
        <charset val="186"/>
      </rPr>
      <t>/l</t>
    </r>
  </si>
  <si>
    <t>Vidutinis pajėgumas SM</t>
  </si>
  <si>
    <t>mg/l</t>
  </si>
  <si>
    <t>Vidutinis pajėgumas bendrojo azoto</t>
  </si>
  <si>
    <t>A.6.4.</t>
  </si>
  <si>
    <t>Vidutinis pajėgumas bendrojo fosforo</t>
  </si>
  <si>
    <t>Paviršinių nuotekų valyklų</t>
  </si>
  <si>
    <t>A.7.1.</t>
  </si>
  <si>
    <t>A.7.2.</t>
  </si>
  <si>
    <t>A.7.3.</t>
  </si>
  <si>
    <t>Vidutinis pajėgumas naftos produktų</t>
  </si>
  <si>
    <t>A.8.</t>
  </si>
  <si>
    <t>Nuotekų dumblo apdorojimo įrenginių</t>
  </si>
  <si>
    <t>tonos/metus</t>
  </si>
  <si>
    <t>A.8.1.</t>
  </si>
  <si>
    <t>nuotekų dumblo tankinimo  įrenginių</t>
  </si>
  <si>
    <t>A.8.2.</t>
  </si>
  <si>
    <t>nuotekų dumblo sausinimo įrenginių</t>
  </si>
  <si>
    <t>A.8.3.</t>
  </si>
  <si>
    <t>nuotekų dumblo pūdymo įrenginių</t>
  </si>
  <si>
    <t>A.8.4.</t>
  </si>
  <si>
    <t>nuotekų dumblo džiovinimo įrenginių</t>
  </si>
  <si>
    <t>A.8.5.</t>
  </si>
  <si>
    <t>nuotekų dumblo kompostavimo įrenginių</t>
  </si>
  <si>
    <t>B. GERIAMOJO VANDENS GAVYBA</t>
  </si>
  <si>
    <t>Vandenviečių skaičius</t>
  </si>
  <si>
    <t xml:space="preserve">Gręžiniuose instaliuotų siurblių skaičius </t>
  </si>
  <si>
    <t>Vidutinis svertinis vandens pakėlimo aukštis gavyboje (įvertinant slėgį)</t>
  </si>
  <si>
    <r>
      <t>mH</t>
    </r>
    <r>
      <rPr>
        <b/>
        <vertAlign val="subscript"/>
        <sz val="10"/>
        <rFont val="Times New Roman"/>
        <family val="1"/>
        <charset val="186"/>
      </rPr>
      <t>2</t>
    </r>
    <r>
      <rPr>
        <b/>
        <sz val="10"/>
        <rFont val="Times New Roman"/>
        <family val="1"/>
        <charset val="186"/>
      </rPr>
      <t>O*</t>
    </r>
  </si>
  <si>
    <t>C. GERIAMOJO VANDENS RUOŠIMAS</t>
  </si>
  <si>
    <t xml:space="preserve">Vandens aeravimo įrenginių skaičius </t>
  </si>
  <si>
    <t>iš to skaičiaus:          vandens aeravimas su priverstine aeracija</t>
  </si>
  <si>
    <t>Metinis paruošto vandens kiekis</t>
  </si>
  <si>
    <t>C.1.2.1.</t>
  </si>
  <si>
    <t>iš to skaičiaus:            Uždarose slėginėse nugeležinimo sistemose be membraninių osmoso filtrų aeruotas vandens kiekis</t>
  </si>
  <si>
    <t>C.1.2.2.</t>
  </si>
  <si>
    <t xml:space="preserve">                                Beslėgėse ir kitose sistemose aeruotas vandens kiekis</t>
  </si>
  <si>
    <t xml:space="preserve"> C.1.2.3.</t>
  </si>
  <si>
    <t xml:space="preserve">     Uždarose slėginėse nugeležinimo sistemose su membraniniais osmoso filtrais  nugeležintas vandens kiekis</t>
  </si>
  <si>
    <t>C.1.2.4.</t>
  </si>
  <si>
    <t>Kitais būdais paruošto vandens kiekis</t>
  </si>
  <si>
    <t>Patiektas vandens kiekis atitinkantis higienos normų reikalavimus</t>
  </si>
  <si>
    <t>Dezinfekuoto vandens kiekis</t>
  </si>
  <si>
    <t>Dezinfekavimo įrenginių kiekis</t>
  </si>
  <si>
    <t>C.3.1.1.</t>
  </si>
  <si>
    <t>iš to skaičiaus:                                       natrio hipochloritu</t>
  </si>
  <si>
    <t>C.3.1.1.1.</t>
  </si>
  <si>
    <t xml:space="preserve">dezinfekuoto natrio hipochloritu vandens kiekis </t>
  </si>
  <si>
    <t xml:space="preserve">chloru </t>
  </si>
  <si>
    <t>C.3.2.1.</t>
  </si>
  <si>
    <t xml:space="preserve">dezinfekuoto chloru vandens kiekis </t>
  </si>
  <si>
    <t>Bokštų  skaičius</t>
  </si>
  <si>
    <t>Rezervuarų skaičius</t>
  </si>
  <si>
    <t>Instaliuotų siurblių skaičius</t>
  </si>
  <si>
    <t>Membraniniai ultrafiltraciniai filtrai</t>
  </si>
  <si>
    <t>Vandens ruošime dirbančių orapūčių ir slėginių smėlio filtrų skaičius</t>
  </si>
  <si>
    <t>Membraniniai osmoso filtrai</t>
  </si>
  <si>
    <t>Vidutinis svertinis vandens pakėlimo aukštis ruošime (įvertinant slėgį)</t>
  </si>
  <si>
    <r>
      <t>mH</t>
    </r>
    <r>
      <rPr>
        <b/>
        <vertAlign val="subscript"/>
        <sz val="10"/>
        <rFont val="Times New Roman"/>
        <family val="1"/>
        <charset val="186"/>
      </rPr>
      <t>2</t>
    </r>
    <r>
      <rPr>
        <b/>
        <sz val="10"/>
        <rFont val="Times New Roman"/>
        <family val="1"/>
        <charset val="186"/>
      </rPr>
      <t>O</t>
    </r>
  </si>
  <si>
    <t>D. GERIAMOJO VANDENS PRISTATYMAS</t>
  </si>
  <si>
    <t xml:space="preserve">Vandentiekių skaičius </t>
  </si>
  <si>
    <t xml:space="preserve">Vandens pakėlimo stočių skaičius </t>
  </si>
  <si>
    <t xml:space="preserve">Vandens pakėlimo stotyse instaliuotų siurblių skaičius </t>
  </si>
  <si>
    <t>Vidutinis svertinis vandens pakėlimo aukštis paskirstyme (įvertinant slėgį)</t>
  </si>
  <si>
    <t xml:space="preserve">Požeminio vandens tinklų ilgis  </t>
  </si>
  <si>
    <t>km</t>
  </si>
  <si>
    <t>D.5.1.</t>
  </si>
  <si>
    <t xml:space="preserve">         magistralinių vandentiekio tinklų ilgis</t>
  </si>
  <si>
    <t>D.5.2.</t>
  </si>
  <si>
    <t xml:space="preserve">         kitų vandentiekio tinklų ilgis</t>
  </si>
  <si>
    <t xml:space="preserve">Vandentiekio prijungimų (įvadų) skaičius </t>
  </si>
  <si>
    <t xml:space="preserve">Daugiabučių namų skaičius </t>
  </si>
  <si>
    <t xml:space="preserve">Vandens ėmimo kolonėlių skaičius </t>
  </si>
  <si>
    <t xml:space="preserve">Hidrantų skaičius </t>
  </si>
  <si>
    <t>Įvadinių (kartu su poįvadiniais) apskaitos prietaisų skaičius</t>
  </si>
  <si>
    <t>D.10.1.</t>
  </si>
  <si>
    <t>iš šio skaičiaus:                            individualiuose namuose</t>
  </si>
  <si>
    <t>D.10.2</t>
  </si>
  <si>
    <t>daugiabučiuose namuose</t>
  </si>
  <si>
    <t>D.10.3</t>
  </si>
  <si>
    <t xml:space="preserve">abonentų skaitikliai </t>
  </si>
  <si>
    <t xml:space="preserve">Skaitiklių butuose skaičius </t>
  </si>
  <si>
    <t>Vandentiekyje likviduotų avarijų skaičius</t>
  </si>
  <si>
    <t>E. NUOTEKŲ SURINKIMAS</t>
  </si>
  <si>
    <t>Kanalizacijos sistemų skaičius</t>
  </si>
  <si>
    <t xml:space="preserve">Nuotekų perpumpavimo stočių skaičius </t>
  </si>
  <si>
    <t xml:space="preserve">Perpumpavimo stotyse instaliuotų siurblių skaičius </t>
  </si>
  <si>
    <t>Vidutinis svertinis nuotekų pakėlimo aukštis surinkime (įvertinant slėgį)</t>
  </si>
  <si>
    <t>Nuotekų tinklų ilgis</t>
  </si>
  <si>
    <t xml:space="preserve">iš šio skaičiaus:                                          spaudiminių tinklų  </t>
  </si>
  <si>
    <t xml:space="preserve">Kanalizacijos išvadų skaičius </t>
  </si>
  <si>
    <t xml:space="preserve">Kanalizavimo paslaugų vartotojų ir abonentų skaičius  </t>
  </si>
  <si>
    <t xml:space="preserve">iš šio skaičiaus:                                              butų skaičius </t>
  </si>
  <si>
    <t>individualių namų skaičius</t>
  </si>
  <si>
    <t>abonentų skaičius</t>
  </si>
  <si>
    <t xml:space="preserve">          Kanalizacijoje likviduotų avarijų skaičius</t>
  </si>
  <si>
    <t>F. PAVIRŠINIŲ NUOTEKŲ SURINKIMAS**</t>
  </si>
  <si>
    <t>Paviršinių nuotekų sistemų skaičius</t>
  </si>
  <si>
    <t xml:space="preserve">Paviršinių nuotekų perpumpavimo stočių skaičius </t>
  </si>
  <si>
    <t xml:space="preserve">Paviršinių nuotekų perpumpavimo stotyse instaliuotų siurblių skaičius </t>
  </si>
  <si>
    <t>Vidutinis svertinis paviršinių nuotekų pakėlimo aukštis surinkime (įvertinant slėgį)</t>
  </si>
  <si>
    <t>Paviršinių nuotekų tinklų ilgis</t>
  </si>
  <si>
    <t>F.5.1.</t>
  </si>
  <si>
    <t xml:space="preserve">Paviršinių nuotekų išleistuvų skaičius </t>
  </si>
  <si>
    <t xml:space="preserve">Paviršinių nuotekų tvarkymo paslaugų abonentų skaičius  </t>
  </si>
  <si>
    <t xml:space="preserve">          paviršinių nuotekų tinkluose likviduotų avarijų skaičius</t>
  </si>
  <si>
    <t>G. BUITINIŲ IR GAMYBINIŲ NUOTEKŲ VALYMAS</t>
  </si>
  <si>
    <t xml:space="preserve">Filtracijos laukų skaičius  </t>
  </si>
  <si>
    <t xml:space="preserve">Filtracijos laukų plotas  </t>
  </si>
  <si>
    <t>ha</t>
  </si>
  <si>
    <t xml:space="preserve">Metinis filtravimo laukuose išvalytų nuotekų kiekis  </t>
  </si>
  <si>
    <t>G.4.</t>
  </si>
  <si>
    <t>Mechaninio valymo įrenginių skaičius</t>
  </si>
  <si>
    <t>G.5.</t>
  </si>
  <si>
    <t>Metinis mechaninio valymo įrenginiuose išvalytų nuotekų kiekis</t>
  </si>
  <si>
    <t>G.6.</t>
  </si>
  <si>
    <t>Biologinio su mechaninio valymo įrenginių skaičius</t>
  </si>
  <si>
    <t>G.7.</t>
  </si>
  <si>
    <t>Metinis biologinio su mech. valymo įrenginiuose išvalytų nuotekų kiekis</t>
  </si>
  <si>
    <t>G.8.</t>
  </si>
  <si>
    <t>Denitrifikacijos su biologinio ir mechaninio valymo įrenginių skaičius</t>
  </si>
  <si>
    <t>G.9.</t>
  </si>
  <si>
    <t>Metinis denitrifikacijos su biolog.ir mech. įrenginiuose išvalytų nuotekų kiekis</t>
  </si>
  <si>
    <t>G.10.</t>
  </si>
  <si>
    <t>Nuotekų valyklose esančių orapūčių kiekis</t>
  </si>
  <si>
    <t>G.11.</t>
  </si>
  <si>
    <t>Nuotekų valyklose esančių siurblių skaičius</t>
  </si>
  <si>
    <t>G.12.</t>
  </si>
  <si>
    <t>Kitų darbo mašinų ir įrengimų skaičius</t>
  </si>
  <si>
    <t>G.13.</t>
  </si>
  <si>
    <t>Atitekančių nuotekų taršos koncentracija</t>
  </si>
  <si>
    <t>G.13.1.</t>
  </si>
  <si>
    <t xml:space="preserve">pagal:                    biocheminis deguonies suvartojimas (BDS7)  </t>
  </si>
  <si>
    <t>G.13.2.</t>
  </si>
  <si>
    <t xml:space="preserve">         suspenduotos medžiagos (SM) </t>
  </si>
  <si>
    <t>G.13..3.</t>
  </si>
  <si>
    <t>riebalai (R)</t>
  </si>
  <si>
    <t>G.13.4.</t>
  </si>
  <si>
    <t xml:space="preserve">         azotas (N)</t>
  </si>
  <si>
    <t>G.13.5.</t>
  </si>
  <si>
    <t xml:space="preserve">         fosforas (P)</t>
  </si>
  <si>
    <t>G.14.</t>
  </si>
  <si>
    <t>Išleidžiamų nuotekų taršos koncentracija</t>
  </si>
  <si>
    <t>G.14.1.</t>
  </si>
  <si>
    <t xml:space="preserve">pagal:                    biocheminis deguonies suvartojimas (BDS7) </t>
  </si>
  <si>
    <t>G.14.2.</t>
  </si>
  <si>
    <t>G.14.3.</t>
  </si>
  <si>
    <t>G.14.4.</t>
  </si>
  <si>
    <t>G.14.5.</t>
  </si>
  <si>
    <t>G.15.</t>
  </si>
  <si>
    <t>Padidėjusios taršos pirminio ir perteklinio dumblo kiekiai</t>
  </si>
  <si>
    <t>G.15.1.</t>
  </si>
  <si>
    <t>Dumblo kiekis dėl padidėjusios koncentracijos BDS7</t>
  </si>
  <si>
    <t>tonos</t>
  </si>
  <si>
    <t>G.15.2.</t>
  </si>
  <si>
    <t>Dumblo kiekis dėl padidėjusios koncentracijos SM</t>
  </si>
  <si>
    <t>G.15.3.</t>
  </si>
  <si>
    <t>Dumblo kiekis dėl padidėjusios koncentracijos azoto junginių</t>
  </si>
  <si>
    <t>G.15.4.</t>
  </si>
  <si>
    <t>Dumblo kiekis dėl padidėjusios koncentracijos fosforo junginių</t>
  </si>
  <si>
    <t>G.16.</t>
  </si>
  <si>
    <t>Pašalinta teršalų iš išvalytų atitekančių nuotekų</t>
  </si>
  <si>
    <t>G.16.1.</t>
  </si>
  <si>
    <t>G.17.</t>
  </si>
  <si>
    <t>IŠVALYTŲ  NUOTEKŲ KIEKIS</t>
  </si>
  <si>
    <t>H. PAVIRŠINIŲ NUOTEKŲ VALYMAS **</t>
  </si>
  <si>
    <t>H.1.</t>
  </si>
  <si>
    <t>IŠVALYTŲ PAVIRŠINIŲ NUOTEKŲ KIEKIS</t>
  </si>
  <si>
    <t>H.2.</t>
  </si>
  <si>
    <t>Paviršinių nuotekų valymo įrenginių skaičius</t>
  </si>
  <si>
    <t>H.2.1.</t>
  </si>
  <si>
    <t>Darbo mašinų ir įrengimų skaičius valymo įrenginiuose</t>
  </si>
  <si>
    <t>H.3.</t>
  </si>
  <si>
    <t>Atitekančių paviršinių nuotekų taršos koncentracija</t>
  </si>
  <si>
    <t>H.3.1.</t>
  </si>
  <si>
    <t>H.3.2.</t>
  </si>
  <si>
    <t>H.3.3.</t>
  </si>
  <si>
    <t>naftos produktai (NP)</t>
  </si>
  <si>
    <t>H.4.</t>
  </si>
  <si>
    <t>Išleidžiamų paviršinių nuotekų taršos koncentracija</t>
  </si>
  <si>
    <t>H.4.1.</t>
  </si>
  <si>
    <t>H.4.2.</t>
  </si>
  <si>
    <t>H.4.3.</t>
  </si>
  <si>
    <t>H.5.</t>
  </si>
  <si>
    <t>H.5.1.</t>
  </si>
  <si>
    <t>I. NUOTEKŲ DUMBLO TVARKYMAS</t>
  </si>
  <si>
    <t>Valyklose susidariusio nuotekų dumblo kiekis</t>
  </si>
  <si>
    <t>I.2.</t>
  </si>
  <si>
    <t xml:space="preserve">Valyklose susidariusio nuotekų dumblo vidutinis  drėgnumas  </t>
  </si>
  <si>
    <t>I.3.</t>
  </si>
  <si>
    <t>Valyklose susidariusio nuotekų dumblo  kiekis sausomis medžiagomis</t>
  </si>
  <si>
    <t>tūkst. tonų</t>
  </si>
  <si>
    <t>I.4.</t>
  </si>
  <si>
    <t>Nuotekų dumblo tvarkymo darbo mašinų ir įrengimų skaičius</t>
  </si>
  <si>
    <t>I.5.</t>
  </si>
  <si>
    <t>Nuotekų dumblo tankinimas arba sausinimas</t>
  </si>
  <si>
    <t>I.5.1.</t>
  </si>
  <si>
    <t>Nuotekų dumblo kiekis tankinimui ir (arba) sausinimui</t>
  </si>
  <si>
    <t>I.5.2.</t>
  </si>
  <si>
    <t>Nuotekų dumblo vidutinis drėgnumas po tankinimo ir (arba) sausinimo</t>
  </si>
  <si>
    <t>I.5.3.</t>
  </si>
  <si>
    <t>Nuotekų dumblo kiekis sausomis medžiagomis po tankinimo ir (arba) sausinimo</t>
  </si>
  <si>
    <t>I.5.4.</t>
  </si>
  <si>
    <t>Nuotekų dumblo tankinimo ir (arba) sausinimo darbo mašinų ir įrengimų skaičius</t>
  </si>
  <si>
    <t>I.6.</t>
  </si>
  <si>
    <t>Nuotekų dumblo anaerobinis apdorojimas</t>
  </si>
  <si>
    <t>I.6.1.</t>
  </si>
  <si>
    <t xml:space="preserve">Anaerobiniui apdorojimui paruošto nuotekų dumblo kiekis </t>
  </si>
  <si>
    <t>I.6.2.</t>
  </si>
  <si>
    <t>Vidutinis nuotekų dumblo drėgnumas po anaerobinio apdorojimo</t>
  </si>
  <si>
    <t>I.6.3.</t>
  </si>
  <si>
    <t>Nuotekų dumblo kiekis sausomis medžiagomis po anaerobinio apdorojimo</t>
  </si>
  <si>
    <t>I.6.4.</t>
  </si>
  <si>
    <t>Nuotekų dumblo pūdymo darbo mašinų ir įrengimų skaičius</t>
  </si>
  <si>
    <t>I.7.</t>
  </si>
  <si>
    <t>Anaerobiškai apdoroto nuotekų dumblo sausinimas</t>
  </si>
  <si>
    <t>I.7.1.</t>
  </si>
  <si>
    <t xml:space="preserve">Anaerobiškai apdoroto nuotekų dumblo, skirto sausinimui kiekis </t>
  </si>
  <si>
    <t>I.7.2.</t>
  </si>
  <si>
    <t>Vidutinis nuotekų dumblo drėgnumas po anaerobiškai apdoroto nuotekų dumblo sausinimo</t>
  </si>
  <si>
    <t>I.7.3.</t>
  </si>
  <si>
    <t>Nuotekų dumblo kiekis sausomis medžiagomis po anaerobiškai apdoroto nuotekų dumblo sausinimo</t>
  </si>
  <si>
    <t>tūkst. Tonų</t>
  </si>
  <si>
    <t>I.7.4.</t>
  </si>
  <si>
    <t>Nuotekų dumblo sausinimo po anaerobinio apdorojimo darbo mašinų ir prietaisų skaičius</t>
  </si>
  <si>
    <t>I.8.</t>
  </si>
  <si>
    <t>Nuotekų dumblo džiovinimas</t>
  </si>
  <si>
    <t>I.8.1.</t>
  </si>
  <si>
    <t>Nuotekų dumblo kiekis džiovinimui</t>
  </si>
  <si>
    <t>I.8.2.</t>
  </si>
  <si>
    <t>Nuotekų dumblo vidutinis drėgnumas po džiovinimo</t>
  </si>
  <si>
    <t>I.8.3.</t>
  </si>
  <si>
    <t>Nuotekų dumblo kiekis sausomis medžiagomis po džiovinimo</t>
  </si>
  <si>
    <t>I.8.4.</t>
  </si>
  <si>
    <t>Nuotekų dumblo džiovinimo darbo mašinų ir įrengimų skaičius</t>
  </si>
  <si>
    <t>I.9.</t>
  </si>
  <si>
    <t>Nuotekų dumblo kompostavimas</t>
  </si>
  <si>
    <t>I.9.1.</t>
  </si>
  <si>
    <t>Komposto kiekis</t>
  </si>
  <si>
    <t>I.9.2.</t>
  </si>
  <si>
    <t>Komposto drėgnumas</t>
  </si>
  <si>
    <t>I.9.3.</t>
  </si>
  <si>
    <t>Sausų medžiagų kiekis komposte</t>
  </si>
  <si>
    <t>I.9.4.</t>
  </si>
  <si>
    <t>Metinis nuotekų dumblo kiekis išvežimui (panaudojimui)</t>
  </si>
  <si>
    <t>I.9.5.</t>
  </si>
  <si>
    <t>I.10.</t>
  </si>
  <si>
    <t>Nuotekų dumblas galutiniam produktui</t>
  </si>
  <si>
    <t>I.10.1.</t>
  </si>
  <si>
    <t>Paruošto nuotekų dumblo kiekis briketų, granulių gamybai</t>
  </si>
  <si>
    <t>I.10.2.</t>
  </si>
  <si>
    <t>Paruošto nuotekų dumblo drėgnumas</t>
  </si>
  <si>
    <t>I.10.3.</t>
  </si>
  <si>
    <t xml:space="preserve">Sausų medžiagų kiekis paruoštame nuotekų dumble </t>
  </si>
  <si>
    <t>I.10.4.</t>
  </si>
  <si>
    <t>Pagamintų briketų kiekis</t>
  </si>
  <si>
    <t>I.10.5.</t>
  </si>
  <si>
    <t>Pagamintų granulių kiekis</t>
  </si>
  <si>
    <t>I.10.6.</t>
  </si>
  <si>
    <t>I.10.7.</t>
  </si>
  <si>
    <t>J. TRANSPORTO   ŪKIS</t>
  </si>
  <si>
    <t>J.1.</t>
  </si>
  <si>
    <t>Transporto priemonių skaičius</t>
  </si>
  <si>
    <t>J.1.1.</t>
  </si>
  <si>
    <t>iš jų:                     transporto priemonės geriamajam vandeniui vežti</t>
  </si>
  <si>
    <t>J.1.2.</t>
  </si>
  <si>
    <t xml:space="preserve">         asenizacinės mašinos</t>
  </si>
  <si>
    <t>J.1.3.</t>
  </si>
  <si>
    <t xml:space="preserve">         transporto priemonės dumblui vežti</t>
  </si>
  <si>
    <t>J.1.4</t>
  </si>
  <si>
    <t xml:space="preserve">         kitos (specialiosios) transporto priemonės</t>
  </si>
  <si>
    <t>J.1.5</t>
  </si>
  <si>
    <t>transporto priemonės personalui vežti</t>
  </si>
  <si>
    <t>J.1.5.1.</t>
  </si>
  <si>
    <t>iš šio skaičiaus:                 geriamojo vandens laboratorijai</t>
  </si>
  <si>
    <t>J.1.5.2.</t>
  </si>
  <si>
    <t>nuotekų laboratorijai</t>
  </si>
  <si>
    <t>J.1.5.3.</t>
  </si>
  <si>
    <t>abonentinės tarnybos personalui</t>
  </si>
  <si>
    <t>J.1.5.4.</t>
  </si>
  <si>
    <t>administracijos personalui</t>
  </si>
  <si>
    <t>J.1.5.5.</t>
  </si>
  <si>
    <t>kitų padalinių personalui</t>
  </si>
  <si>
    <r>
      <t>*mH</t>
    </r>
    <r>
      <rPr>
        <b/>
        <vertAlign val="subscript"/>
        <sz val="10"/>
        <rFont val="Times New Roman"/>
        <family val="1"/>
        <charset val="186"/>
      </rPr>
      <t>2</t>
    </r>
    <r>
      <rPr>
        <b/>
        <sz val="10"/>
        <rFont val="Times New Roman"/>
        <family val="1"/>
        <charset val="186"/>
      </rPr>
      <t>O</t>
    </r>
  </si>
  <si>
    <t>aukštis, įvertinant slėgį atidavimo taške ir slėgio netektis vamzdyne, išreikštas vandens stulpo aukščio metrais</t>
  </si>
  <si>
    <t>**</t>
  </si>
  <si>
    <t>pildyti tik esant atskirai paviršinių nuotekų tvarkymo sistemai</t>
  </si>
  <si>
    <t>Geriamojo vandens tiekimo ir nuotekų tvarkymo bei paviršinių nuotekų tvarkymo paslaugų įmonių apskaitos atskyrimo taisyklių ir susijusių reikalavimų sąvado 10 priedas</t>
  </si>
  <si>
    <t xml:space="preserve">Ataskaitinio laikotarpio personalo duomenų ataskaita </t>
  </si>
  <si>
    <t>RODIKLIS</t>
  </si>
  <si>
    <t>Pastabos</t>
  </si>
  <si>
    <t>Vidutinis sąlyginis darbuotojų skaičius</t>
  </si>
  <si>
    <t>Vidutinis sąrašinis darbuotojų skaičius</t>
  </si>
  <si>
    <t>A</t>
  </si>
  <si>
    <t xml:space="preserve">DARBUOTOJŲ SKAIČIUS ĮMONĖJE IŠ VISO </t>
  </si>
  <si>
    <t>darb.</t>
  </si>
  <si>
    <t>B</t>
  </si>
  <si>
    <t xml:space="preserve">DARBUOTOJŲ SKAIČIUS REGULIUOJAMOJE VEIKLOJE </t>
  </si>
  <si>
    <t>B.1</t>
  </si>
  <si>
    <t xml:space="preserve">Tiesiogiai priskirtų reguliuojamai veiklai darbuotojų skaičius </t>
  </si>
  <si>
    <t>Geriamojo vandens tiekimo (GVT) veikloje</t>
  </si>
  <si>
    <t>B.1.1.1.</t>
  </si>
  <si>
    <t>iš šio skaičiaus:                     vandens gavyboje</t>
  </si>
  <si>
    <t>B.1.1.2.</t>
  </si>
  <si>
    <t>vandens ruošime</t>
  </si>
  <si>
    <t>B.1.1.3.</t>
  </si>
  <si>
    <t>vandens pristatyme</t>
  </si>
  <si>
    <t xml:space="preserve">Nuotekų tvarkymo (NT) veikloje
</t>
  </si>
  <si>
    <t>B.1.2.1.</t>
  </si>
  <si>
    <t>iš šio skaičiaus:    nuotekų surinkime</t>
  </si>
  <si>
    <t>B.1.2.2.</t>
  </si>
  <si>
    <t>nuotekų valyme</t>
  </si>
  <si>
    <t>B.1.2.3.</t>
  </si>
  <si>
    <t>nuotekų dumblo tvarkyme</t>
  </si>
  <si>
    <t>Paviršinių nuotekų tvarkymo veikloje*</t>
  </si>
  <si>
    <t xml:space="preserve">Apskaitos veikloje </t>
  </si>
  <si>
    <t>B.2</t>
  </si>
  <si>
    <t xml:space="preserve">Netiesiogiai priskiriamų reguliuojamai veiklai darbuotojų skaičius </t>
  </si>
  <si>
    <t>Reguliuojamai veiklai bendrai priskiriamų administracijos darbuotojų skaičius</t>
  </si>
  <si>
    <t>C</t>
  </si>
  <si>
    <t>DARBUOTOJŲ SKAIČIUS KITOSE VEIKLOSE</t>
  </si>
  <si>
    <t>D</t>
  </si>
  <si>
    <t xml:space="preserve"> SANTYKINIAI RODIKLIAI</t>
  </si>
  <si>
    <t>D.1</t>
  </si>
  <si>
    <t>GVT veiklai tiesiogiai priskirtų darbuotojų vidutinis darbo užmokestis</t>
  </si>
  <si>
    <t>Eur/mėn.</t>
  </si>
  <si>
    <t>D.1.1.</t>
  </si>
  <si>
    <t>GVT veiklai tiesiogiai priskirtų darbuotojų darbo užmokesčio sąnaudos</t>
  </si>
  <si>
    <t>tūkst. Eur</t>
  </si>
  <si>
    <t>NT veiklai tiesiogiai priskirtų darbuotojų vidutinis darbo užmokestis</t>
  </si>
  <si>
    <t>NT veiklai tiesiogiai priskirtų darbuotojų darbo užmokesčio sąnaudos</t>
  </si>
  <si>
    <t>Paviršinių nuotekų tvarkymo veiklai priskirtų darbuotojų vidutinis darbo užmokestis*</t>
  </si>
  <si>
    <t>D.3.1.</t>
  </si>
  <si>
    <t>Paviršinių nuotekų tvarkymui tiesiogiai priskirtų darbuotojų vidutinis darbo užmokestis</t>
  </si>
  <si>
    <t>Apskaitos veiklai tiesiogiai priskirtų darbuotojų vidutinis darbo užmokestis</t>
  </si>
  <si>
    <t>D.4.1.</t>
  </si>
  <si>
    <t>Apskaitos veiklai tiesiogiai priskirtų darbuotojų darbo užmokesčio sąnaudos</t>
  </si>
  <si>
    <t>Netiesiogiai priskiriamų reguliuojamai veiklai darbuotojų vidutinis darbo užmokestis</t>
  </si>
  <si>
    <t>Netiesiogiai priskiriamų reguliuojamai veiklai darbuotojų darbo užmokesčio sąnaudos</t>
  </si>
  <si>
    <t>Bendrai priskiriamų reguliuojamai veiklai darbuotojų vidutinis darbo užmokestis</t>
  </si>
  <si>
    <t>D.6.1.</t>
  </si>
  <si>
    <t>Reguliuojamai veiklai bendrai priskiriamų administracijos darbuotojų darbo užmokesčio sąnaudos</t>
  </si>
  <si>
    <t>Vidutinis darbo užmokestis reguliuojamoje veikloje</t>
  </si>
  <si>
    <t>Tiesiogiai ir netiesiogiai priskirtų reguliuojamai veiklai darbuotojų skaičius, tenkantis 1 bendrai reguliuojamai veiklai priskiriamam administracijos darbuotojui</t>
  </si>
  <si>
    <t>* pildyti tik esant atskirai paviršinių nuotekų tvarkymo sistemai</t>
  </si>
  <si>
    <t>Geriamojo vandens tiekimo ir nuotekų tvarkymo bei paviršinių nuotekų tvarkymo paslaugų įmonių apskaitos atskyrimo taisyklių ir susijusių reikalavimų sąvado 11 priedas</t>
  </si>
  <si>
    <t>Ataskaitinio laikotarpio elektros energijos (įskaitant ir savo pasigamintą) suvartojimo ataskaita</t>
  </si>
  <si>
    <t xml:space="preserve"> ELEKTROS ENERGIJOS SUVARTOJIMAS TECHNOLOGINĖMS REIKMĖMS REGULIUOJAMOJE VEIKLOJE  (įskaitant pasigamintą)</t>
  </si>
  <si>
    <t>tūkst. kWh</t>
  </si>
  <si>
    <t>iš šio skaičiaus:  Elektros energija patalpų šildymui ir eksploatacijai</t>
  </si>
  <si>
    <t>A.1.1.1.</t>
  </si>
  <si>
    <t>A.1.1.2.</t>
  </si>
  <si>
    <t>A.1.1.3.</t>
  </si>
  <si>
    <t>A.1.1.4.</t>
  </si>
  <si>
    <t xml:space="preserve"> nuotekų surinkime</t>
  </si>
  <si>
    <t>A.1.1.5.</t>
  </si>
  <si>
    <t>A.1.1.6.</t>
  </si>
  <si>
    <t>A.1.1.7.</t>
  </si>
  <si>
    <t>paviršinių nuotekų tvarkyme*</t>
  </si>
  <si>
    <t>A.1.1.8.</t>
  </si>
  <si>
    <t>netiesioginėje veikloje</t>
  </si>
  <si>
    <t>Elektros energija vandens ir nuotekų siurbliams,  orapūtėms, maišyklėms ir kitiems technologiniams įrenginiams</t>
  </si>
  <si>
    <t>Tuo atveju, jeigu įmonė naudoja bendrą skaitliuką skirtingose veiklose ir  tiesioginėje veikloje naudojamų vandens ir nuotekų siurblių,  orapūčių, maišyklių ir kitų technologinių įrenginių elektros energijos suvartojimas yra skirstomas naudodajant paskirstymo kriterijus, toks elektros energijos suvartojimas parodomas tiesioginėje veikloje. Netiesioginėje veikloje parodomas tarnybų (pvz. avarinė tarnyba), aptarnaujančių skirtingas veiklas technologinių įrenginių elektros energijos suvartojimas.</t>
  </si>
  <si>
    <t>A.1.2.1.</t>
  </si>
  <si>
    <t>A.1.2.2.</t>
  </si>
  <si>
    <t>A.1.2.3.</t>
  </si>
  <si>
    <t>A.1.2.4.</t>
  </si>
  <si>
    <t>A.1.2.5.</t>
  </si>
  <si>
    <t>A.1.2.6.</t>
  </si>
  <si>
    <t>A.1.2.7.</t>
  </si>
  <si>
    <t>A.1.2.8.</t>
  </si>
  <si>
    <t>ELEKTROS ENERGIJOS SUVARTOJIMAS REGULIUOJAMOJE VEIKLOJE IŠ VISO  (įskaitant pasigamintą)</t>
  </si>
  <si>
    <t>tiesiogiai ir netiesiogiai</t>
  </si>
  <si>
    <t>Administracinėje veikloje (bendrai) sunaudota elektra</t>
  </si>
  <si>
    <t>bendros sąnaudos</t>
  </si>
  <si>
    <t xml:space="preserve"> ELEKTROS ENERGIJOS SUVARTOJIMAS KITOSE VEIKLOSE</t>
  </si>
  <si>
    <t>PASIGAMINTA ELEKTROS ENERGIJA</t>
  </si>
  <si>
    <t>ELEKTROS ENERGIJOS GAMYBOS IR SUVARTOJIMO BALANSAS (B.+C.-D.)</t>
  </si>
  <si>
    <t xml:space="preserve"> ELEKTROS ENERGIJOS SUVARTOJIMO SANTYKINIAI RODIKLIAI</t>
  </si>
  <si>
    <t>F.1.1.</t>
  </si>
  <si>
    <t>Elektros energijos suvartojimas vandens gavybos ir pristatymo veikloje</t>
  </si>
  <si>
    <r>
      <t>kWh/m³/100mH</t>
    </r>
    <r>
      <rPr>
        <b/>
        <vertAlign val="subscript"/>
        <sz val="10"/>
        <rFont val="Times New Roman"/>
        <family val="1"/>
        <charset val="186"/>
      </rPr>
      <t>2</t>
    </r>
    <r>
      <rPr>
        <b/>
        <sz val="10"/>
        <rFont val="Times New Roman"/>
        <family val="1"/>
        <charset val="186"/>
      </rPr>
      <t>O</t>
    </r>
  </si>
  <si>
    <t>F.1.1.1.</t>
  </si>
  <si>
    <t>Vidutinis svertinis vandens pakėlimo aukštis vandens gavyboje (įvertinant slėgį)</t>
  </si>
  <si>
    <t>mH2O</t>
  </si>
  <si>
    <t>9 priedas</t>
  </si>
  <si>
    <t>F.1.1.2.</t>
  </si>
  <si>
    <t>F.1.1.3.</t>
  </si>
  <si>
    <t>Vidutinis svertinis vandens pakėlimo aukštis vandens pristatyme (įvertinant slėgį)</t>
  </si>
  <si>
    <t>F.1.1.4.</t>
  </si>
  <si>
    <t>Vidutinis svertinis vandens pakėlimo aukštis gręžiniuose ir pakėlimo stotyse</t>
  </si>
  <si>
    <t>F.1.1.5.</t>
  </si>
  <si>
    <t>Išgauto požeminio vandens kiekis  (pirmas pakėlimas)</t>
  </si>
  <si>
    <t>8 priedas</t>
  </si>
  <si>
    <t>F.1.1.6.</t>
  </si>
  <si>
    <t>Patiekto geriamojo vandens kiekis (antro pakėlimo perpumpavimo stotyse pakelto vandens kiekis)</t>
  </si>
  <si>
    <t>F.1.1.7.</t>
  </si>
  <si>
    <t>F.1.2.</t>
  </si>
  <si>
    <t>Elektros energijos suvartojimas vandens ruošimo veikloje</t>
  </si>
  <si>
    <t>kWh/m³</t>
  </si>
  <si>
    <t>F.1.2.1.</t>
  </si>
  <si>
    <r>
      <t>mH</t>
    </r>
    <r>
      <rPr>
        <b/>
        <i/>
        <vertAlign val="subscript"/>
        <sz val="10"/>
        <rFont val="Times New Roman"/>
        <family val="1"/>
        <charset val="186"/>
      </rPr>
      <t>2</t>
    </r>
    <r>
      <rPr>
        <b/>
        <i/>
        <sz val="10"/>
        <rFont val="Times New Roman"/>
        <family val="1"/>
        <charset val="186"/>
      </rPr>
      <t>O</t>
    </r>
  </si>
  <si>
    <t>F.1.2.3.</t>
  </si>
  <si>
    <t xml:space="preserve">Paruošto geriamojo vandens kiekis  </t>
  </si>
  <si>
    <r>
      <t>tūkst. m</t>
    </r>
    <r>
      <rPr>
        <b/>
        <i/>
        <vertAlign val="superscript"/>
        <sz val="10"/>
        <rFont val="Times New Roman"/>
        <family val="1"/>
        <charset val="186"/>
      </rPr>
      <t>3</t>
    </r>
  </si>
  <si>
    <t>F.1.3.</t>
  </si>
  <si>
    <t>Elektros energijos suvartojimas nuotekoms surinkti</t>
  </si>
  <si>
    <t>F.1.3.1.</t>
  </si>
  <si>
    <t>Vidutinis svertinis vandens pakėlimo aukštis nuotekų surinkime (įvertinant slėgį)</t>
  </si>
  <si>
    <t>F.1.3.2.</t>
  </si>
  <si>
    <t xml:space="preserve">Surinktų nuotekų kiekis   </t>
  </si>
  <si>
    <t>F.1.3.3.</t>
  </si>
  <si>
    <t xml:space="preserve">Perpumpuotų nuotekų kiekis  (per pirmąsias siurblines)  </t>
  </si>
  <si>
    <t>F.1.3.4.</t>
  </si>
  <si>
    <t xml:space="preserve">Perpumpuotų nuotekų kiekis  (per per antrąsias, trečiąsias, ketvirtąsias,...n-tąsias siurblines)  </t>
  </si>
  <si>
    <t>F.1.4.</t>
  </si>
  <si>
    <t>Elektros energijos suvartojimas nuotekoms valyti</t>
  </si>
  <si>
    <t>kWh/tona</t>
  </si>
  <si>
    <t>F.1.4.1.</t>
  </si>
  <si>
    <t>Pašalinta teršalų iš išvalytų atitekančių nuotekų (BDS7)</t>
  </si>
  <si>
    <t>F.1.5.</t>
  </si>
  <si>
    <t>Elektros energijos vidutinė kaina reguliuojamoje veikloje</t>
  </si>
  <si>
    <t>Eur/kWh</t>
  </si>
  <si>
    <t>F.1.5.1.</t>
  </si>
  <si>
    <t>Elektros energijos sąnaudos reguliuojamoje veikloje</t>
  </si>
  <si>
    <t>Geriamojo vandens tiekimo ir nuotekų tvarkymo bei paviršinių nuotekų tvarkymo paslaugų įmonių apskaitos atskyrimo ir susijusių reikalavimų aprašo 
12 priedas</t>
  </si>
  <si>
    <r>
      <t>LR klimato kaitos mažinimo, šiltnamio efektą sukeliančių dujų mažinimo, aplinkos apsaugos tikslus atitinkančio reguliuojamo turto likutinės vertės</t>
    </r>
    <r>
      <rPr>
        <b/>
        <vertAlign val="superscript"/>
        <sz val="12"/>
        <rFont val="Times New Roman"/>
        <family val="1"/>
      </rPr>
      <t>1</t>
    </r>
    <r>
      <rPr>
        <b/>
        <sz val="12"/>
        <rFont val="Times New Roman"/>
        <family val="1"/>
        <charset val="186"/>
      </rPr>
      <t xml:space="preserve"> (suskaičiuotos pagal Aprašo nuostatas) (tūkst.Eur)</t>
    </r>
  </si>
  <si>
    <t>vamzdynai</t>
  </si>
  <si>
    <t xml:space="preserve">apskaitos prietaisai </t>
  </si>
  <si>
    <t>1. Šiame priede nurodomas turtas, kuriam pagal Tarybos patvirtintuose Šilumos tiekėjų, nepriklausomų šilumos gamintojų, geriamojo vandens tiekėjų ir nuotekų tvarkytojų investicijų vertinimo ir derinimo tvarkos apraše nustatytus kriterijus ir tvarką skiriamas papildomas  1 proc. investicijų grąžos priedas. Investicijų grąžos 1 proc. priedas skiriamas įgyvendinant LR klimato kaitos mažinimo, šiltnamio efektą sukeliančių dujų mažinimo, aplinkos apsaugos tikslus, nustatytus atskiriems reguliuojamiems sektoriams Nacionalinėje energetinės nepriklausomybės strategijoje, Lietuvos Respublikos Nacionaliniame energetikos ir klimato kaitos srities veiksmų plane 2021–2030 m. ir Nacionalinėje aplinkos apsaugos strategijoje ir prisidedantiems prie teigiamo poveikio šiuose strateginiuose dokumentuose nustatytiems rodikliams.</t>
  </si>
  <si>
    <t>Ūkio subjektas: UAB „Joniškio vandenys“</t>
  </si>
  <si>
    <t>Ataskaitinis laikotarpis: 2024-01-01 - 2024-12-31</t>
  </si>
  <si>
    <t>C.1.  Punktui Tiesiogiai paslaugoms priskirto naudojamo turto buhalterinė įsigijimo vertė</t>
  </si>
  <si>
    <t>C1.Elektros energija įrenginiams</t>
  </si>
  <si>
    <t>C2.Elektros energija patalpų eksploatacijai</t>
  </si>
  <si>
    <t>C.2.  Punktui  Tiesiogiai paslaugoms priskirto naudojamo turto buhalterinė įsigijimo vertė</t>
  </si>
  <si>
    <t>E1.Kuras mašinoms ir gamybiniam transportui</t>
  </si>
  <si>
    <t>E2.Kuras lengviesiams automobiliams</t>
  </si>
  <si>
    <t>C.3.  Punktui  Tiesiogiai paslaugoms priskirto naudojamo turto buhalterinė įsigijimo vertė</t>
  </si>
  <si>
    <t>C3.Šilumos energija</t>
  </si>
  <si>
    <t>C.4.  Punktui  Tiesiogiai paslaugoms priskirto naudojamo turto buhalterinė įsigijimo vertė</t>
  </si>
  <si>
    <t>A3.Eksploatacinės medžiagos ir remontas</t>
  </si>
  <si>
    <t>A4.Remonto ir aptarnavimo paslaugų pirkimo sąnaudos</t>
  </si>
  <si>
    <t>A5.Metrologinės patikros sąnaudos</t>
  </si>
  <si>
    <t>A6.Avarijų šalinimo sąnaudos</t>
  </si>
  <si>
    <t xml:space="preserve">A7.Kitos techninio aptarnavimo ir patikros paslaugos </t>
  </si>
  <si>
    <t>A1.Ilgalaikio turto nusidėvėjimas</t>
  </si>
  <si>
    <t>C.5.  Punktui Tiesiogiai paslaugoms priskirto naudojamo turto buhalterinė įsigijimo vertė</t>
  </si>
  <si>
    <t>C.6.  Punktui Tiesiogiai paslaugoms priskirto naudojamo turto buhalterinė įsigijimo vertė</t>
  </si>
  <si>
    <t>B1.Darbo užmokestis</t>
  </si>
  <si>
    <t>B2.Soc. draudimas</t>
  </si>
  <si>
    <t>B3.Darbo saugos priemonės</t>
  </si>
  <si>
    <t>B4.Personalo mokymas, atestavimas</t>
  </si>
  <si>
    <t>B5.Kitos personalo sąnaudos</t>
  </si>
  <si>
    <t>C.7.  Punktui Tiesiogiai paslaugoms priskirto naudojamo turto buhalterinė įsigijimo vertė</t>
  </si>
  <si>
    <t>L3.Nekilnojamo turto mokesčiai</t>
  </si>
  <si>
    <t>L4.Žemės nuomos mokesčiai</t>
  </si>
  <si>
    <t>L6.Kiti mokesčiai</t>
  </si>
  <si>
    <t>C.8.  Punktui Tiesiogiai paslaugoms priskirto naudojamo turto buhalterinė įsigijimo vertė</t>
  </si>
  <si>
    <t>I1.Bankų paslaugos</t>
  </si>
  <si>
    <t xml:space="preserve">K12.Kitos finansinės sąnaudos			</t>
  </si>
  <si>
    <t>C.9.  Punktui Tiesiogiai paslaugoms priskirto naudojamo turto buhalterinė įsigijimo vertė</t>
  </si>
  <si>
    <t>I3.Teisinės paslaugos</t>
  </si>
  <si>
    <t xml:space="preserve">K8.Žyminio mokesčio sąnaudos			</t>
  </si>
  <si>
    <t>I9.Konsultacinės paslaugos</t>
  </si>
  <si>
    <t>I2.Telekomunikacijos paslaugos</t>
  </si>
  <si>
    <t>K6.Pašto, pasiuntinių paslaugų sąnaudos</t>
  </si>
  <si>
    <t>K1.Kanceliarinės sąnaudos</t>
  </si>
  <si>
    <t xml:space="preserve">I7.Org. inventoriaus aptarnavimo sąnaudos		</t>
  </si>
  <si>
    <t xml:space="preserve">K7.Profesinės literatūros, spaudos sąnaudos			</t>
  </si>
  <si>
    <t>I6.Patalpų priežiūros paslaugų pirkimo sąnaudos</t>
  </si>
  <si>
    <t>I10.Apskaitos ir audito paslaugų pirkimo sąnaudos</t>
  </si>
  <si>
    <t>F1.Transporto paslaugų pirkimo sąnaudos</t>
  </si>
  <si>
    <t>I4.Gyventojų įmokų administravimas</t>
  </si>
  <si>
    <t>K3.Vartotojų informavimo paslaugų pirkimo sąnaudos</t>
  </si>
  <si>
    <t>K5.Administracinės ir kitos sąnaudos</t>
  </si>
  <si>
    <t>K4.Rinkodaros ir pardavimų sąnaudos</t>
  </si>
  <si>
    <t>C.10.  Punktui Tiesiogiai paslaugoms priskirto naudojamo turto buhalterinė įsigijimo vertė</t>
  </si>
  <si>
    <t xml:space="preserve">K10.Kitos pastovios sąnaudos			</t>
  </si>
  <si>
    <t>C.11.  Punktui Tiesiogiai paslaugoms priskirto naudojamo turto buhalterinė įsigijimo vertė</t>
  </si>
  <si>
    <t>I.1.standartinė programinė įranga</t>
  </si>
  <si>
    <t>C.1.1  Punktui Tiesiogiai paslaugoms priskirto naudojamo turto buhalterinė įsigijimo vertė</t>
  </si>
  <si>
    <t>I.1.spec. programinė įranga</t>
  </si>
  <si>
    <t>C.1.2.  Punktui Tiesiogiai paslaugoms priskirto naudojamo turto buhalterinė įsigijimo vertė</t>
  </si>
  <si>
    <t>I.1.kitas nematerialus turtas</t>
  </si>
  <si>
    <t>C.1.3.  Punktui Tiesiogiai paslaugoms priskirto naudojamo turto buhalterinė įsigijimo vertė</t>
  </si>
  <si>
    <t>II.2.1.Pastatai</t>
  </si>
  <si>
    <t>C.2.1  Punktui Tiesiogiai paslaugoms priskirto naudojamo turto buhalterinė įsigijimo vertė</t>
  </si>
  <si>
    <t>II.2.2.1.keliai</t>
  </si>
  <si>
    <t>C.2.2. Punktui Tiesiogiai paslaugoms priskirto naudojamo turto buhalterinė įsigijimo vertė</t>
  </si>
  <si>
    <t>II.2.3.vamzdynai</t>
  </si>
  <si>
    <t>C.2.3  Punktui Tiesiogiai paslaugoms priskirto naudojamo turto buhalterinė įsigijimo vertė</t>
  </si>
  <si>
    <t>II.2.4.ŠIL_KV vamzdynai</t>
  </si>
  <si>
    <t>C.2.4  Punktui Tiesiogiai paslaugoms priskirto naudojamo turto buhalterinė įsigijimo vertė</t>
  </si>
  <si>
    <t>II.2.5.saulės elektrinė</t>
  </si>
  <si>
    <t>C.2.5  Punktui Tiesiogiai paslaugoms priskirto naudojamo turto buhalterinė įsigijimo vertė</t>
  </si>
  <si>
    <t>II.2.6.Kiti įrenginiai</t>
  </si>
  <si>
    <t>C.2.6  Punktui Tiesiogiai paslaugoms priskirto naudojamo turto buhalterinė įsigijimo vertė</t>
  </si>
  <si>
    <t>II.3.1.vandens siurbliai, nuotekų ir dumblo siurbliai virš 5 kW, kita įranga</t>
  </si>
  <si>
    <t>C.3.1.  Punktui Tiesiogiai paslaugoms priskirto naudojamo turto buhalterinė įsigijimo vertė</t>
  </si>
  <si>
    <t>II.3.2.nuotekų ir dumblo siurbliai iki 5 kW</t>
  </si>
  <si>
    <t>C.3.2.  Punktui Tiesiogiai paslaugoms priskirto naudojamo turto buhalterinė įsigijimo vertė</t>
  </si>
  <si>
    <t>II.4.1. pas klientus įrengti apskaitos prietaisai</t>
  </si>
  <si>
    <t>C.4.1  Punktui Tiesiogiai paslaugoms priskirto naudojamo turto buhalterinė įsigijimo vertė</t>
  </si>
  <si>
    <t>II.4.2. KV apskaitos prietaisai</t>
  </si>
  <si>
    <t>C.4.2  Punktui Tiesiogiai paslaugoms priskirto naudojamo turto buhalterinė įsigijimo vertė</t>
  </si>
  <si>
    <t>II.4.3. ŠIL apskaitos prietaisai</t>
  </si>
  <si>
    <t>C.4.3  Punktui Tiesiogiai paslaugoms priskirto naudojamo turto buhalterinė įsigijimo vertė</t>
  </si>
  <si>
    <t>II.4.4. kiti apskaitos prietaisai</t>
  </si>
  <si>
    <t>C.4.4  Punktui Tiesiogiai paslaugoms priskirto naudojamo turto buhalterinė įsigijimo vertė</t>
  </si>
  <si>
    <t>II.4.5. įrankiai</t>
  </si>
  <si>
    <t>C.4.5  Punktui Tiesiogiai paslaugoms priskirto naudojamo turto buhalterinė įsigijimo vertė</t>
  </si>
  <si>
    <t>II.5.1.lengvieji automobiliai</t>
  </si>
  <si>
    <t>C.5.1  Punktui Tiesiogiai paslaugoms priskirto naudojamo turto buhalterinė įsigijimo vertė</t>
  </si>
  <si>
    <t>II.5.2.kitos transporto priemonės</t>
  </si>
  <si>
    <t>C.5.2.  Punktui Tiesiogiai paslaugoms priskirto naudojamo turto buhalterinė įsigijimo vertė</t>
  </si>
  <si>
    <t>II.6.1. Kompiuteriai, kompiuteriniai tinklai ir jų įranga</t>
  </si>
  <si>
    <t>C.6.1.  Punktui Tiesiogiai paslaugoms priskirto naudojamo turto buhalterinė įsigijimo vertė</t>
  </si>
  <si>
    <t>II.6.2. (įrašyti)</t>
  </si>
  <si>
    <t>C.6.2.  Punktui Tiesiogiai paslaugoms priskirto naudojamo turto buhalterinė įsigijimo vertė</t>
  </si>
  <si>
    <t>II.6.3. (įrašyti)</t>
  </si>
  <si>
    <t>C.6.3.  Punktui Tiesiogiai paslaugoms priskirto naudojamo turto buhalterinė įsigijimo vertė</t>
  </si>
  <si>
    <t>II.Gavyba</t>
  </si>
  <si>
    <t>II.Ruošimas</t>
  </si>
  <si>
    <t>II.Pristatymas</t>
  </si>
  <si>
    <t>III.Surinkimas</t>
  </si>
  <si>
    <t>III.Valymas</t>
  </si>
  <si>
    <t>III.Dumblas</t>
  </si>
  <si>
    <t>III.Pav.nuotekos</t>
  </si>
  <si>
    <t>I.Apskaitos veikla</t>
  </si>
  <si>
    <t>IV.Kita_reguliuojama</t>
  </si>
  <si>
    <t>V.Nereguliuojama</t>
  </si>
  <si>
    <t>(įrašyti)</t>
  </si>
  <si>
    <t>II.2.2.2.aikštelės</t>
  </si>
  <si>
    <t>II.2.2.3.šaligatviai</t>
  </si>
  <si>
    <t xml:space="preserve">II.2.2.4.tvoros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</si>
</sst>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00"/>
    <numFmt numFmtId="165" formatCode="#,##0.00000"/>
    <numFmt numFmtId="166" formatCode="#,##0.000"/>
    <numFmt numFmtId="167" formatCode="#,##0.0000"/>
    <numFmt numFmtId="168" formatCode="0.000"/>
    <numFmt numFmtId="169" formatCode="#,##0.0"/>
    <numFmt numFmtId="170" formatCode="_-* #,##0.00\ _L_t_-;\-* #,##0.00\ _L_t_-;_-* &quot;-&quot;??\ _L_t_-;_-@_-"/>
    <numFmt numFmtId="171" formatCode="0.0"/>
    <numFmt numFmtId="172" formatCode="_(* #,##0.00_);_(* \(#,##0.00\);_(* &quot;-&quot;??_);_(@_)"/>
    <numFmt numFmtId="173" formatCode="0.0%"/>
  </numFmts>
  <fonts count="59">
    <font>
      <sz val="11"/>
      <color theme="1"/>
      <name val="Aptos Narrow"/>
      <family val="2"/>
      <charset val="186"/>
      <scheme val="minor"/>
    </font>
    <font>
      <sz val="11"/>
      <color theme="1"/>
      <name val="Aptos Narrow"/>
      <family val="2"/>
      <charset val="186"/>
      <scheme val="minor"/>
    </font>
    <font>
      <b/>
      <sz val="11"/>
      <color theme="0"/>
      <name val="Aptos Narrow"/>
      <family val="2"/>
      <charset val="186"/>
      <scheme val="minor"/>
    </font>
    <font>
      <sz val="11"/>
      <color theme="0"/>
      <name val="Aptos Narrow"/>
      <family val="2"/>
      <charset val="186"/>
      <scheme val="minor"/>
    </font>
    <font>
      <sz val="9"/>
      <color theme="1"/>
      <name val="Times New Roman"/>
      <family val="1"/>
      <charset val="186"/>
    </font>
    <font>
      <sz val="11"/>
      <name val="Aptos Narrow"/>
      <family val="2"/>
      <charset val="186"/>
      <scheme val="minor"/>
    </font>
    <font>
      <b/>
      <sz val="12"/>
      <color theme="1"/>
      <name val="Times New Roman"/>
      <family val="1"/>
      <charset val="186"/>
    </font>
    <font>
      <sz val="12"/>
      <name val="Times New Roman"/>
      <family val="1"/>
      <charset val="186"/>
    </font>
    <font>
      <b/>
      <sz val="10"/>
      <name val="Times New Roman"/>
      <family val="1"/>
    </font>
    <font>
      <sz val="10"/>
      <name val="Times New Roman"/>
      <family val="1"/>
    </font>
    <font>
      <strike/>
      <sz val="10"/>
      <name val="Times New Roman"/>
      <family val="1"/>
    </font>
    <font>
      <sz val="10"/>
      <color theme="1"/>
      <name val="Times New Roman"/>
      <family val="1"/>
      <charset val="186"/>
    </font>
    <font>
      <sz val="11"/>
      <color theme="1"/>
      <name val="Times New Roman"/>
      <family val="1"/>
      <charset val="186"/>
    </font>
    <font>
      <sz val="10"/>
      <color theme="1"/>
      <name val="Times New Roman"/>
      <family val="1"/>
    </font>
    <font>
      <sz val="11"/>
      <name val="Aptos Narrow"/>
      <family val="2"/>
      <scheme val="minor"/>
    </font>
    <font>
      <sz val="11"/>
      <name val="Times New Roman"/>
      <family val="1"/>
      <charset val="186"/>
    </font>
    <font>
      <sz val="10"/>
      <name val="Times New Roman"/>
      <family val="1"/>
      <charset val="186"/>
    </font>
    <font>
      <b/>
      <sz val="12"/>
      <name val="Times New Roman"/>
      <family val="1"/>
      <charset val="186"/>
    </font>
    <font>
      <b/>
      <sz val="9"/>
      <name val="Times New Roman"/>
      <family val="1"/>
    </font>
    <font>
      <b/>
      <sz val="10"/>
      <name val="Times New Roman"/>
      <family val="1"/>
      <charset val="186"/>
    </font>
    <font>
      <b/>
      <sz val="9"/>
      <name val="Times New Roman"/>
      <family val="1"/>
      <charset val="186"/>
    </font>
    <font>
      <sz val="9"/>
      <name val="Times New Roman"/>
      <family val="1"/>
      <charset val="186"/>
    </font>
    <font>
      <sz val="9"/>
      <name val="Times New Roman"/>
      <family val="1"/>
    </font>
    <font>
      <i/>
      <sz val="9"/>
      <name val="Times New Roman"/>
      <family val="1"/>
    </font>
    <font>
      <b/>
      <i/>
      <sz val="9"/>
      <name val="Times New Roman"/>
      <family val="1"/>
    </font>
    <font>
      <i/>
      <sz val="11"/>
      <name val="Times New Roman"/>
      <family val="1"/>
      <charset val="186"/>
    </font>
    <font>
      <i/>
      <sz val="9"/>
      <name val="Times New Roman"/>
      <family val="1"/>
      <charset val="186"/>
    </font>
    <font>
      <i/>
      <sz val="10"/>
      <name val="Times New Roman"/>
      <family val="1"/>
      <charset val="186"/>
    </font>
    <font>
      <sz val="11"/>
      <color rgb="FF0000FF"/>
      <name val="Times New Roman"/>
      <family val="1"/>
      <charset val="186"/>
    </font>
    <font>
      <b/>
      <sz val="9"/>
      <color theme="1"/>
      <name val="Times New Roman"/>
      <family val="1"/>
      <charset val="186"/>
    </font>
    <font>
      <sz val="9"/>
      <color rgb="FF0000FF"/>
      <name val="Times New Roman"/>
      <family val="1"/>
      <charset val="186"/>
    </font>
    <font>
      <b/>
      <sz val="11"/>
      <color theme="1"/>
      <name val="Times New Roman"/>
      <family val="1"/>
      <charset val="186"/>
    </font>
    <font>
      <b/>
      <sz val="10"/>
      <color theme="1"/>
      <name val="Times New Roman"/>
      <family val="1"/>
      <charset val="186"/>
    </font>
    <font>
      <i/>
      <sz val="10"/>
      <color theme="1"/>
      <name val="Times New Roman"/>
      <family val="1"/>
      <charset val="186"/>
    </font>
    <font>
      <b/>
      <i/>
      <sz val="10"/>
      <color theme="1"/>
      <name val="Times New Roman"/>
      <family val="1"/>
      <charset val="186"/>
    </font>
    <font>
      <i/>
      <sz val="11"/>
      <color theme="1"/>
      <name val="Times New Roman"/>
      <family val="1"/>
      <charset val="186"/>
    </font>
    <font>
      <sz val="11"/>
      <color theme="0"/>
      <name val="Times New Roman"/>
      <family val="1"/>
      <charset val="186"/>
    </font>
    <font>
      <sz val="10"/>
      <name val="Arial"/>
      <family val="2"/>
    </font>
    <font>
      <b/>
      <vertAlign val="superscript"/>
      <sz val="10"/>
      <name val="Times New Roman"/>
      <family val="1"/>
      <charset val="186"/>
    </font>
    <font>
      <vertAlign val="superscript"/>
      <sz val="10"/>
      <name val="Times New Roman"/>
      <family val="1"/>
      <charset val="186"/>
    </font>
    <font>
      <i/>
      <vertAlign val="superscript"/>
      <sz val="10"/>
      <name val="Times New Roman"/>
      <family val="1"/>
      <charset val="186"/>
    </font>
    <font>
      <i/>
      <sz val="10"/>
      <name val="Times New Roman"/>
      <family val="1"/>
    </font>
    <font>
      <vertAlign val="superscript"/>
      <sz val="11"/>
      <name val="Aptos Narrow"/>
      <family val="1"/>
      <charset val="186"/>
      <scheme val="minor"/>
    </font>
    <font>
      <b/>
      <vertAlign val="superscript"/>
      <sz val="10"/>
      <name val="Times New Roman"/>
      <family val="1"/>
    </font>
    <font>
      <sz val="10"/>
      <name val="Aptos Narrow"/>
      <family val="2"/>
      <charset val="186"/>
      <scheme val="minor"/>
    </font>
    <font>
      <i/>
      <sz val="11"/>
      <name val="Aptos Narrow"/>
      <family val="2"/>
      <scheme val="minor"/>
    </font>
    <font>
      <b/>
      <i/>
      <sz val="11"/>
      <name val="Calibri"/>
      <family val="2"/>
    </font>
    <font>
      <i/>
      <sz val="11"/>
      <name val="Calibri"/>
      <family val="2"/>
    </font>
    <font>
      <vertAlign val="superscript"/>
      <sz val="10"/>
      <name val="Times New Roman"/>
      <family val="1"/>
    </font>
    <font>
      <sz val="12"/>
      <name val="TimesLT"/>
      <family val="1"/>
    </font>
    <font>
      <vertAlign val="subscript"/>
      <sz val="10"/>
      <name val="Times New Roman"/>
      <family val="1"/>
      <charset val="186"/>
    </font>
    <font>
      <b/>
      <vertAlign val="subscript"/>
      <sz val="10"/>
      <name val="Times New Roman"/>
      <family val="1"/>
      <charset val="186"/>
    </font>
    <font>
      <b/>
      <i/>
      <sz val="10"/>
      <name val="Times New Roman"/>
      <family val="1"/>
      <charset val="186"/>
    </font>
    <font>
      <b/>
      <sz val="11"/>
      <name val="Times New Roman"/>
      <family val="1"/>
      <charset val="186"/>
    </font>
    <font>
      <b/>
      <sz val="8"/>
      <name val="Arial"/>
      <family val="2"/>
      <charset val="186"/>
    </font>
    <font>
      <sz val="11"/>
      <color theme="1"/>
      <name val="Aptos Narrow"/>
      <family val="2"/>
      <scheme val="minor"/>
    </font>
    <font>
      <b/>
      <i/>
      <vertAlign val="subscript"/>
      <sz val="10"/>
      <name val="Times New Roman"/>
      <family val="1"/>
      <charset val="186"/>
    </font>
    <font>
      <b/>
      <i/>
      <vertAlign val="superscript"/>
      <sz val="10"/>
      <name val="Times New Roman"/>
      <family val="1"/>
      <charset val="186"/>
    </font>
    <font>
      <b/>
      <vertAlign val="superscript"/>
      <sz val="12"/>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13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medium">
        <color indexed="64"/>
      </bottom>
      <diagonal/>
    </border>
    <border>
      <left style="medium">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thin">
        <color indexed="64"/>
      </left>
      <right/>
      <top/>
      <bottom style="thin">
        <color indexed="64"/>
      </bottom>
      <diagonal/>
    </border>
    <border>
      <left style="double">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auto="1"/>
      </left>
      <right/>
      <top style="thin">
        <color auto="1"/>
      </top>
      <bottom/>
      <diagonal/>
    </border>
    <border>
      <left style="double">
        <color indexed="64"/>
      </left>
      <right style="medium">
        <color indexed="64"/>
      </right>
      <top style="thin">
        <color indexed="64"/>
      </top>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double">
        <color indexed="64"/>
      </left>
      <right style="medium">
        <color indexed="64"/>
      </right>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right/>
      <top style="thin">
        <color auto="1"/>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double">
        <color indexed="64"/>
      </left>
      <right style="medium">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top/>
      <bottom/>
      <diagonal/>
    </border>
    <border>
      <left style="medium">
        <color indexed="64"/>
      </left>
      <right style="double">
        <color indexed="64"/>
      </right>
      <top style="thin">
        <color indexed="64"/>
      </top>
      <bottom/>
      <diagonal/>
    </border>
    <border>
      <left style="double">
        <color indexed="64"/>
      </left>
      <right style="medium">
        <color indexed="64"/>
      </right>
      <top/>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thin">
        <color indexed="64"/>
      </bottom>
      <diagonal/>
    </border>
    <border>
      <left/>
      <right style="medium">
        <color indexed="64"/>
      </right>
      <top/>
      <bottom/>
      <diagonal/>
    </border>
    <border>
      <left style="thin">
        <color auto="1"/>
      </left>
      <right/>
      <top/>
      <bottom/>
      <diagonal/>
    </border>
    <border>
      <left style="thin">
        <color indexed="64"/>
      </left>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thin">
        <color indexed="64"/>
      </bottom>
      <diagonal/>
    </border>
    <border>
      <left/>
      <right/>
      <top style="double">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style="double">
        <color indexed="64"/>
      </bottom>
      <diagonal/>
    </border>
    <border>
      <left style="thin">
        <color indexed="64"/>
      </left>
      <right/>
      <top/>
      <bottom style="double">
        <color indexed="64"/>
      </bottom>
      <diagonal/>
    </border>
    <border>
      <left style="medium">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auto="1"/>
      </top>
      <bottom/>
      <diagonal/>
    </border>
    <border>
      <left/>
      <right/>
      <top style="medium">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style="double">
        <color indexed="64"/>
      </right>
      <top/>
      <bottom style="double">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diagonal/>
    </border>
    <border>
      <left style="medium">
        <color indexed="64"/>
      </left>
      <right style="double">
        <color indexed="64"/>
      </right>
      <top style="double">
        <color indexed="64"/>
      </top>
      <bottom style="double">
        <color indexed="64"/>
      </bottom>
      <diagonal/>
    </border>
    <border>
      <left style="medium">
        <color indexed="64"/>
      </left>
      <right style="double">
        <color indexed="64"/>
      </right>
      <top style="thin">
        <color indexed="64"/>
      </top>
      <bottom style="medium">
        <color indexed="64"/>
      </bottom>
      <diagonal/>
    </border>
  </borders>
  <cellStyleXfs count="9">
    <xf numFmtId="0" fontId="0" fillId="0" borderId="0"/>
    <xf numFmtId="172" fontId="1" fillId="0" borderId="0" applyFont="0" applyFill="0" applyBorder="0" applyAlignment="0" applyProtection="0"/>
    <xf numFmtId="0" fontId="7" fillId="0" borderId="0"/>
    <xf numFmtId="0" fontId="14" fillId="0" borderId="0"/>
    <xf numFmtId="0" fontId="37" fillId="0" borderId="0"/>
    <xf numFmtId="170" fontId="1" fillId="0" borderId="0" applyFont="0" applyFill="0" applyBorder="0" applyAlignment="0" applyProtection="0"/>
    <xf numFmtId="0" fontId="49" fillId="0" borderId="0"/>
    <xf numFmtId="0" fontId="7" fillId="0" borderId="0"/>
    <xf numFmtId="0" fontId="55" fillId="0" borderId="0"/>
  </cellStyleXfs>
  <cellXfs count="1339">
    <xf numFmtId="0" fontId="0" fillId="0" borderId="0" xfId="0"/>
    <xf numFmtId="0" fontId="4" fillId="0" borderId="0" xfId="0" applyFont="1" applyAlignment="1">
      <alignment horizontal="center" vertical="center" wrapText="1"/>
    </xf>
    <xf numFmtId="0" fontId="5" fillId="0" borderId="0" xfId="0" applyFont="1"/>
    <xf numFmtId="0" fontId="6" fillId="0" borderId="0" xfId="0" applyFont="1" applyAlignment="1" applyProtection="1">
      <alignment vertical="center" wrapText="1"/>
      <protection hidden="1"/>
    </xf>
    <xf numFmtId="0" fontId="8" fillId="2" borderId="1" xfId="2" applyFont="1" applyFill="1" applyBorder="1" applyAlignment="1">
      <alignment horizontal="center" vertical="center"/>
    </xf>
    <xf numFmtId="0" fontId="8" fillId="2" borderId="1" xfId="2" applyFont="1" applyFill="1" applyBorder="1" applyAlignment="1">
      <alignment horizontal="center" vertical="center" wrapText="1"/>
    </xf>
    <xf numFmtId="0" fontId="9" fillId="2" borderId="2" xfId="2" applyFont="1" applyFill="1" applyBorder="1" applyAlignment="1">
      <alignment horizontal="center" vertical="center"/>
    </xf>
    <xf numFmtId="0" fontId="8" fillId="2" borderId="2" xfId="2" applyFont="1" applyFill="1" applyBorder="1" applyAlignment="1">
      <alignment horizontal="left" vertical="center" wrapText="1"/>
    </xf>
    <xf numFmtId="0" fontId="10" fillId="2" borderId="2" xfId="2" applyFont="1" applyFill="1" applyBorder="1" applyAlignment="1">
      <alignment horizontal="center" vertical="center"/>
    </xf>
    <xf numFmtId="0" fontId="9" fillId="2" borderId="2" xfId="2" applyFont="1" applyFill="1" applyBorder="1" applyAlignment="1">
      <alignment horizontal="left" vertical="center" wrapText="1"/>
    </xf>
    <xf numFmtId="49" fontId="9" fillId="2" borderId="2" xfId="2" applyNumberFormat="1" applyFont="1" applyFill="1" applyBorder="1" applyAlignment="1">
      <alignment horizontal="center" vertical="center"/>
    </xf>
    <xf numFmtId="0" fontId="9" fillId="2" borderId="3" xfId="2" applyFont="1" applyFill="1" applyBorder="1" applyAlignment="1">
      <alignment horizontal="center" vertical="center"/>
    </xf>
    <xf numFmtId="0" fontId="9" fillId="2" borderId="3" xfId="2" applyFont="1" applyFill="1" applyBorder="1" applyAlignment="1">
      <alignment horizontal="left" vertical="center" wrapText="1"/>
    </xf>
    <xf numFmtId="0" fontId="9" fillId="2" borderId="4" xfId="2" applyFont="1" applyFill="1" applyBorder="1" applyAlignment="1">
      <alignment horizontal="center" vertical="center"/>
    </xf>
    <xf numFmtId="0" fontId="8" fillId="2" borderId="4" xfId="2" applyFont="1" applyFill="1" applyBorder="1" applyAlignment="1">
      <alignment horizontal="left" vertical="center" wrapText="1"/>
    </xf>
    <xf numFmtId="0" fontId="9" fillId="2" borderId="5" xfId="2" applyFont="1" applyFill="1" applyBorder="1" applyAlignment="1">
      <alignment horizontal="center" vertical="center"/>
    </xf>
    <xf numFmtId="0" fontId="9" fillId="2" borderId="5" xfId="2" applyFont="1" applyFill="1" applyBorder="1" applyAlignment="1">
      <alignment horizontal="left" vertical="center" wrapText="1"/>
    </xf>
    <xf numFmtId="2" fontId="9" fillId="2" borderId="2" xfId="2" applyNumberFormat="1" applyFont="1" applyFill="1" applyBorder="1" applyAlignment="1">
      <alignment horizontal="left" vertical="center" wrapText="1"/>
    </xf>
    <xf numFmtId="2" fontId="9" fillId="2" borderId="3" xfId="2" applyNumberFormat="1" applyFont="1" applyFill="1" applyBorder="1" applyAlignment="1">
      <alignment horizontal="left" vertical="center" wrapText="1"/>
    </xf>
    <xf numFmtId="0" fontId="9" fillId="2" borderId="6" xfId="2" applyFont="1" applyFill="1" applyBorder="1" applyAlignment="1">
      <alignment horizontal="center" vertical="center"/>
    </xf>
    <xf numFmtId="2" fontId="9" fillId="2" borderId="6" xfId="2" applyNumberFormat="1" applyFont="1" applyFill="1" applyBorder="1" applyAlignment="1">
      <alignment horizontal="left" vertical="center" wrapText="1"/>
    </xf>
    <xf numFmtId="0" fontId="9" fillId="2" borderId="3" xfId="2" applyFont="1" applyFill="1" applyBorder="1" applyAlignment="1">
      <alignment horizontal="center" vertical="center" wrapText="1"/>
    </xf>
    <xf numFmtId="0" fontId="10" fillId="2" borderId="4" xfId="2" applyFont="1" applyFill="1" applyBorder="1" applyAlignment="1">
      <alignment horizontal="center" vertical="center"/>
    </xf>
    <xf numFmtId="0" fontId="9" fillId="2" borderId="6" xfId="2" applyFont="1" applyFill="1" applyBorder="1" applyAlignment="1">
      <alignment horizontal="left" vertical="center" wrapText="1"/>
    </xf>
    <xf numFmtId="0" fontId="11" fillId="0" borderId="0" xfId="0" applyFont="1"/>
    <xf numFmtId="0" fontId="12" fillId="0" borderId="0" xfId="0" applyFont="1"/>
    <xf numFmtId="0" fontId="13" fillId="0" borderId="0" xfId="2" applyFont="1" applyAlignment="1">
      <alignment horizontal="left" vertical="center" wrapText="1"/>
    </xf>
    <xf numFmtId="0" fontId="15" fillId="0" borderId="0" xfId="3" applyFont="1"/>
    <xf numFmtId="0" fontId="16" fillId="0" borderId="0" xfId="3" applyFont="1"/>
    <xf numFmtId="0" fontId="17" fillId="0" borderId="0" xfId="3" applyFont="1"/>
    <xf numFmtId="0" fontId="18" fillId="2" borderId="7" xfId="3" applyFont="1" applyFill="1" applyBorder="1" applyAlignment="1">
      <alignment horizontal="center" vertical="center"/>
    </xf>
    <xf numFmtId="0" fontId="18" fillId="2" borderId="8" xfId="3" applyFont="1" applyFill="1" applyBorder="1" applyAlignment="1">
      <alignment horizontal="center" vertical="center"/>
    </xf>
    <xf numFmtId="3" fontId="19" fillId="2" borderId="8" xfId="3" applyNumberFormat="1" applyFont="1" applyFill="1" applyBorder="1" applyAlignment="1" applyProtection="1">
      <alignment horizontal="center" vertical="center"/>
      <protection locked="0"/>
    </xf>
    <xf numFmtId="0" fontId="19" fillId="2" borderId="9" xfId="3" applyFont="1" applyFill="1" applyBorder="1" applyAlignment="1">
      <alignment horizontal="center" vertical="center"/>
    </xf>
    <xf numFmtId="0" fontId="18" fillId="2" borderId="10" xfId="3" applyFont="1" applyFill="1" applyBorder="1" applyAlignment="1">
      <alignment horizontal="center" vertical="center" wrapText="1"/>
    </xf>
    <xf numFmtId="0" fontId="18" fillId="2" borderId="11" xfId="3" applyFont="1" applyFill="1" applyBorder="1" applyAlignment="1">
      <alignment horizontal="center" vertical="center" wrapText="1"/>
    </xf>
    <xf numFmtId="164" fontId="20" fillId="2" borderId="11" xfId="3" applyNumberFormat="1" applyFont="1" applyFill="1" applyBorder="1" applyAlignment="1">
      <alignment horizontal="center" vertical="center"/>
    </xf>
    <xf numFmtId="0" fontId="21" fillId="2" borderId="12" xfId="3" applyFont="1" applyFill="1" applyBorder="1"/>
    <xf numFmtId="165" fontId="20" fillId="2" borderId="11" xfId="3" applyNumberFormat="1" applyFont="1" applyFill="1" applyBorder="1" applyAlignment="1">
      <alignment horizontal="center" vertical="center"/>
    </xf>
    <xf numFmtId="0" fontId="21" fillId="2" borderId="12" xfId="3" applyFont="1" applyFill="1" applyBorder="1" applyAlignment="1">
      <alignment horizontal="center" vertical="center"/>
    </xf>
    <xf numFmtId="165" fontId="16" fillId="0" borderId="0" xfId="3" applyNumberFormat="1" applyFont="1"/>
    <xf numFmtId="165" fontId="15" fillId="0" borderId="0" xfId="3" applyNumberFormat="1" applyFont="1" applyAlignment="1">
      <alignment vertical="center"/>
    </xf>
    <xf numFmtId="0" fontId="18" fillId="2" borderId="13" xfId="3" applyFont="1" applyFill="1" applyBorder="1" applyAlignment="1">
      <alignment horizontal="center" vertical="center" wrapText="1"/>
    </xf>
    <xf numFmtId="0" fontId="18" fillId="2" borderId="14" xfId="3" applyFont="1" applyFill="1" applyBorder="1" applyAlignment="1">
      <alignment vertical="center" wrapText="1"/>
    </xf>
    <xf numFmtId="165" fontId="20" fillId="2" borderId="14" xfId="3" applyNumberFormat="1" applyFont="1" applyFill="1" applyBorder="1" applyAlignment="1">
      <alignment horizontal="center" vertical="center"/>
    </xf>
    <xf numFmtId="0" fontId="21" fillId="2" borderId="15" xfId="3" applyFont="1" applyFill="1" applyBorder="1" applyAlignment="1">
      <alignment horizontal="center" vertical="center"/>
    </xf>
    <xf numFmtId="0" fontId="22" fillId="2" borderId="16" xfId="3" applyFont="1" applyFill="1" applyBorder="1" applyAlignment="1">
      <alignment horizontal="center" vertical="center" wrapText="1"/>
    </xf>
    <xf numFmtId="0" fontId="23" fillId="2" borderId="17" xfId="3" applyFont="1" applyFill="1" applyBorder="1" applyAlignment="1">
      <alignment horizontal="right" vertical="center" wrapText="1"/>
    </xf>
    <xf numFmtId="165" fontId="21" fillId="0" borderId="17" xfId="3" applyNumberFormat="1" applyFont="1" applyBorder="1" applyAlignment="1">
      <alignment horizontal="center" vertical="center"/>
    </xf>
    <xf numFmtId="0" fontId="21" fillId="2" borderId="18" xfId="3" applyFont="1" applyFill="1" applyBorder="1" applyAlignment="1">
      <alignment horizontal="center" vertical="center"/>
    </xf>
    <xf numFmtId="0" fontId="22" fillId="2" borderId="19" xfId="3" applyFont="1" applyFill="1" applyBorder="1" applyAlignment="1">
      <alignment horizontal="center" vertical="center" wrapText="1"/>
    </xf>
    <xf numFmtId="0" fontId="23" fillId="2" borderId="20" xfId="3" applyFont="1" applyFill="1" applyBorder="1" applyAlignment="1">
      <alignment horizontal="right" vertical="center" wrapText="1"/>
    </xf>
    <xf numFmtId="165" fontId="21" fillId="0" borderId="20" xfId="3" applyNumberFormat="1" applyFont="1" applyBorder="1" applyAlignment="1">
      <alignment horizontal="center" vertical="center"/>
    </xf>
    <xf numFmtId="0" fontId="21" fillId="2" borderId="21" xfId="3" applyFont="1" applyFill="1" applyBorder="1" applyAlignment="1">
      <alignment horizontal="center" vertical="center"/>
    </xf>
    <xf numFmtId="0" fontId="18" fillId="2" borderId="16" xfId="3" applyFont="1" applyFill="1" applyBorder="1" applyAlignment="1">
      <alignment horizontal="center" vertical="center" wrapText="1"/>
    </xf>
    <xf numFmtId="0" fontId="18" fillId="2" borderId="17" xfId="3" applyFont="1" applyFill="1" applyBorder="1" applyAlignment="1">
      <alignment vertical="center" wrapText="1"/>
    </xf>
    <xf numFmtId="165" fontId="20" fillId="2" borderId="17" xfId="3" applyNumberFormat="1" applyFont="1" applyFill="1" applyBorder="1" applyAlignment="1">
      <alignment horizontal="center" vertical="center"/>
    </xf>
    <xf numFmtId="164" fontId="21" fillId="0" borderId="17" xfId="3" applyNumberFormat="1" applyFont="1" applyBorder="1" applyAlignment="1">
      <alignment horizontal="center" vertical="center"/>
    </xf>
    <xf numFmtId="164" fontId="21" fillId="0" borderId="20" xfId="3" applyNumberFormat="1" applyFont="1" applyBorder="1" applyAlignment="1">
      <alignment horizontal="center" vertical="center"/>
    </xf>
    <xf numFmtId="165" fontId="21" fillId="2" borderId="14" xfId="3" applyNumberFormat="1" applyFont="1" applyFill="1" applyBorder="1" applyAlignment="1">
      <alignment horizontal="center" vertical="center"/>
    </xf>
    <xf numFmtId="0" fontId="18" fillId="2" borderId="14" xfId="3" applyFont="1" applyFill="1" applyBorder="1" applyAlignment="1">
      <alignment horizontal="center" vertical="center" wrapText="1"/>
    </xf>
    <xf numFmtId="165" fontId="4" fillId="3" borderId="17" xfId="3" applyNumberFormat="1" applyFont="1" applyFill="1" applyBorder="1" applyAlignment="1">
      <alignment horizontal="center" vertical="center"/>
    </xf>
    <xf numFmtId="0" fontId="22" fillId="2" borderId="22" xfId="3" applyFont="1" applyFill="1" applyBorder="1" applyAlignment="1">
      <alignment horizontal="center" vertical="center" wrapText="1"/>
    </xf>
    <xf numFmtId="0" fontId="23" fillId="2" borderId="23" xfId="3" applyFont="1" applyFill="1" applyBorder="1" applyAlignment="1">
      <alignment horizontal="right" vertical="center" wrapText="1"/>
    </xf>
    <xf numFmtId="165" fontId="21" fillId="0" borderId="23" xfId="3" applyNumberFormat="1" applyFont="1" applyBorder="1" applyAlignment="1">
      <alignment horizontal="center" vertical="center"/>
    </xf>
    <xf numFmtId="0" fontId="21" fillId="2" borderId="24" xfId="3" applyFont="1" applyFill="1" applyBorder="1" applyAlignment="1">
      <alignment horizontal="center" vertical="center"/>
    </xf>
    <xf numFmtId="0" fontId="18" fillId="2" borderId="7" xfId="3" applyFont="1" applyFill="1" applyBorder="1" applyAlignment="1">
      <alignment horizontal="center" vertical="center" wrapText="1"/>
    </xf>
    <xf numFmtId="0" fontId="18" fillId="2" borderId="8" xfId="3" applyFont="1" applyFill="1" applyBorder="1" applyAlignment="1">
      <alignment horizontal="center" vertical="center" wrapText="1"/>
    </xf>
    <xf numFmtId="4" fontId="20" fillId="2" borderId="8" xfId="3" applyNumberFormat="1" applyFont="1" applyFill="1" applyBorder="1" applyAlignment="1">
      <alignment horizontal="center" vertical="center"/>
    </xf>
    <xf numFmtId="0" fontId="21" fillId="2" borderId="9" xfId="3" applyFont="1" applyFill="1" applyBorder="1" applyAlignment="1">
      <alignment horizontal="center" vertical="center"/>
    </xf>
    <xf numFmtId="4" fontId="20" fillId="2" borderId="14" xfId="3" applyNumberFormat="1" applyFont="1" applyFill="1" applyBorder="1" applyAlignment="1">
      <alignment horizontal="center" vertical="center"/>
    </xf>
    <xf numFmtId="0" fontId="22" fillId="2" borderId="17" xfId="3" applyFont="1" applyFill="1" applyBorder="1" applyAlignment="1">
      <alignment vertical="center" wrapText="1"/>
    </xf>
    <xf numFmtId="4" fontId="21" fillId="2" borderId="17" xfId="3" applyNumberFormat="1" applyFont="1" applyFill="1" applyBorder="1" applyAlignment="1">
      <alignment horizontal="center" vertical="center"/>
    </xf>
    <xf numFmtId="4" fontId="4" fillId="2" borderId="17" xfId="3" applyNumberFormat="1" applyFont="1" applyFill="1" applyBorder="1" applyAlignment="1">
      <alignment horizontal="center" vertical="center"/>
    </xf>
    <xf numFmtId="0" fontId="25" fillId="0" borderId="0" xfId="3" applyFont="1"/>
    <xf numFmtId="0" fontId="23" fillId="2" borderId="16" xfId="3" applyFont="1" applyFill="1" applyBorder="1" applyAlignment="1">
      <alignment horizontal="center" vertical="center" wrapText="1"/>
    </xf>
    <xf numFmtId="0" fontId="23" fillId="2" borderId="17" xfId="3" applyFont="1" applyFill="1" applyBorder="1" applyAlignment="1">
      <alignment vertical="center" wrapText="1"/>
    </xf>
    <xf numFmtId="4" fontId="26" fillId="2" borderId="17" xfId="3" applyNumberFormat="1" applyFont="1" applyFill="1" applyBorder="1" applyAlignment="1">
      <alignment horizontal="center" vertical="center"/>
    </xf>
    <xf numFmtId="0" fontId="26" fillId="2" borderId="18" xfId="3" applyFont="1" applyFill="1" applyBorder="1" applyAlignment="1">
      <alignment horizontal="center" vertical="center"/>
    </xf>
    <xf numFmtId="0" fontId="27" fillId="0" borderId="0" xfId="3" applyFont="1"/>
    <xf numFmtId="0" fontId="22" fillId="2" borderId="20" xfId="3" applyFont="1" applyFill="1" applyBorder="1" applyAlignment="1">
      <alignment vertical="center" wrapText="1"/>
    </xf>
    <xf numFmtId="4" fontId="21" fillId="2" borderId="20" xfId="3" applyNumberFormat="1" applyFont="1" applyFill="1" applyBorder="1" applyAlignment="1">
      <alignment horizontal="center" vertical="center"/>
    </xf>
    <xf numFmtId="0" fontId="16" fillId="0" borderId="0" xfId="3" applyFont="1" applyAlignment="1">
      <alignment vertical="center"/>
    </xf>
    <xf numFmtId="0" fontId="18" fillId="2" borderId="25" xfId="3"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17" xfId="0" applyFont="1" applyFill="1" applyBorder="1" applyAlignment="1">
      <alignment wrapText="1"/>
    </xf>
    <xf numFmtId="0" fontId="11" fillId="0" borderId="17" xfId="0" applyFont="1" applyBorder="1" applyAlignment="1">
      <alignment horizontal="center" vertical="center" wrapText="1"/>
    </xf>
    <xf numFmtId="0" fontId="11" fillId="2" borderId="18"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11" fillId="0" borderId="20" xfId="0" applyFont="1" applyBorder="1" applyAlignment="1">
      <alignment horizontal="center" vertical="center" wrapText="1"/>
    </xf>
    <xf numFmtId="0" fontId="11" fillId="2" borderId="21"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31" xfId="0" applyFont="1" applyFill="1" applyBorder="1" applyAlignment="1">
      <alignment wrapText="1"/>
    </xf>
    <xf numFmtId="2" fontId="11" fillId="0" borderId="31" xfId="0" applyNumberFormat="1" applyFont="1" applyBorder="1" applyAlignment="1">
      <alignment horizontal="center" vertical="center" wrapText="1"/>
    </xf>
    <xf numFmtId="0" fontId="11" fillId="2"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8" fillId="2" borderId="34" xfId="0" applyFont="1" applyFill="1" applyBorder="1" applyAlignment="1">
      <alignment horizontal="center" wrapText="1"/>
    </xf>
    <xf numFmtId="2" fontId="11" fillId="0" borderId="34" xfId="0" applyNumberFormat="1" applyFont="1" applyBorder="1" applyAlignment="1">
      <alignment horizontal="center" vertical="center" wrapText="1"/>
    </xf>
    <xf numFmtId="0" fontId="11" fillId="2" borderId="35" xfId="0" applyFont="1" applyFill="1" applyBorder="1" applyAlignment="1">
      <alignment horizontal="center" vertical="center" wrapText="1"/>
    </xf>
    <xf numFmtId="0" fontId="18" fillId="2" borderId="34" xfId="3" applyFont="1" applyFill="1" applyBorder="1" applyAlignment="1">
      <alignment horizontal="center" vertical="center" wrapText="1"/>
    </xf>
    <xf numFmtId="0" fontId="28" fillId="0" borderId="0" xfId="3" applyFont="1"/>
    <xf numFmtId="0" fontId="18" fillId="2" borderId="36" xfId="3" applyFont="1" applyFill="1" applyBorder="1" applyAlignment="1">
      <alignment horizontal="center" vertical="center" wrapText="1"/>
    </xf>
    <xf numFmtId="0" fontId="18" fillId="2" borderId="37" xfId="3" applyFont="1" applyFill="1" applyBorder="1" applyAlignment="1">
      <alignment horizontal="center" vertical="center" wrapText="1"/>
    </xf>
    <xf numFmtId="4" fontId="29" fillId="2" borderId="37" xfId="3" applyNumberFormat="1" applyFont="1" applyFill="1" applyBorder="1" applyAlignment="1">
      <alignment horizontal="center" vertical="center"/>
    </xf>
    <xf numFmtId="0" fontId="30" fillId="2" borderId="28" xfId="3" applyFont="1" applyFill="1" applyBorder="1" applyAlignment="1">
      <alignment horizontal="center" vertical="center"/>
    </xf>
    <xf numFmtId="0" fontId="18" fillId="2" borderId="19" xfId="3" applyFont="1" applyFill="1" applyBorder="1" applyAlignment="1">
      <alignment horizontal="center" vertical="center" wrapText="1"/>
    </xf>
    <xf numFmtId="0" fontId="18" fillId="2" borderId="20" xfId="3" applyFont="1" applyFill="1" applyBorder="1" applyAlignment="1">
      <alignment horizontal="center" vertical="center" wrapText="1"/>
    </xf>
    <xf numFmtId="4" fontId="20" fillId="0" borderId="20" xfId="3" applyNumberFormat="1" applyFont="1" applyBorder="1" applyAlignment="1">
      <alignment horizontal="center" vertical="center"/>
    </xf>
    <xf numFmtId="4" fontId="20" fillId="0" borderId="8" xfId="3" applyNumberFormat="1" applyFont="1" applyBorder="1" applyAlignment="1">
      <alignment horizontal="center" vertical="center"/>
    </xf>
    <xf numFmtId="4" fontId="20" fillId="2" borderId="37" xfId="3" applyNumberFormat="1" applyFont="1" applyFill="1" applyBorder="1" applyAlignment="1">
      <alignment horizontal="center" vertical="center"/>
    </xf>
    <xf numFmtId="0" fontId="21" fillId="2" borderId="28" xfId="3" applyFont="1" applyFill="1" applyBorder="1" applyAlignment="1">
      <alignment horizontal="center" vertical="center"/>
    </xf>
    <xf numFmtId="0" fontId="22" fillId="2" borderId="38" xfId="3" applyFont="1" applyFill="1" applyBorder="1" applyAlignment="1">
      <alignment horizontal="center" vertical="center" wrapText="1"/>
    </xf>
    <xf numFmtId="0" fontId="22" fillId="2" borderId="31" xfId="3" applyFont="1" applyFill="1" applyBorder="1" applyAlignment="1">
      <alignment vertical="center" wrapText="1"/>
    </xf>
    <xf numFmtId="4" fontId="21" fillId="2" borderId="31" xfId="3" applyNumberFormat="1" applyFont="1" applyFill="1" applyBorder="1" applyAlignment="1">
      <alignment horizontal="center" vertical="center"/>
    </xf>
    <xf numFmtId="0" fontId="21" fillId="2" borderId="32" xfId="3" applyFont="1" applyFill="1" applyBorder="1" applyAlignment="1">
      <alignment horizontal="center" vertical="center"/>
    </xf>
    <xf numFmtId="0" fontId="3" fillId="0" borderId="0" xfId="0" applyFont="1"/>
    <xf numFmtId="4" fontId="0" fillId="0" borderId="0" xfId="0" applyNumberFormat="1"/>
    <xf numFmtId="0" fontId="31" fillId="0" borderId="0" xfId="3" applyFont="1"/>
    <xf numFmtId="0" fontId="6" fillId="0" borderId="0" xfId="0" applyFont="1" applyAlignment="1" applyProtection="1">
      <alignment vertical="center"/>
      <protection hidden="1"/>
    </xf>
    <xf numFmtId="4" fontId="32" fillId="2" borderId="1" xfId="0" applyNumberFormat="1" applyFont="1" applyFill="1" applyBorder="1" applyAlignment="1" applyProtection="1">
      <alignment horizontal="center" vertical="center"/>
      <protection hidden="1"/>
    </xf>
    <xf numFmtId="4" fontId="32" fillId="2" borderId="39" xfId="0" applyNumberFormat="1" applyFont="1" applyFill="1" applyBorder="1" applyAlignment="1" applyProtection="1">
      <alignment horizontal="center" vertical="center" wrapText="1"/>
      <protection hidden="1"/>
    </xf>
    <xf numFmtId="4" fontId="19" fillId="2" borderId="1" xfId="0" applyNumberFormat="1" applyFont="1" applyFill="1" applyBorder="1" applyAlignment="1" applyProtection="1">
      <alignment horizontal="center" vertical="center" wrapText="1"/>
      <protection hidden="1"/>
    </xf>
    <xf numFmtId="4" fontId="19" fillId="2" borderId="40" xfId="0" applyNumberFormat="1" applyFont="1" applyFill="1" applyBorder="1" applyAlignment="1" applyProtection="1">
      <alignment horizontal="center" vertical="center" wrapText="1"/>
      <protection hidden="1"/>
    </xf>
    <xf numFmtId="4" fontId="27" fillId="2" borderId="7" xfId="0" applyNumberFormat="1" applyFont="1" applyFill="1" applyBorder="1" applyAlignment="1" applyProtection="1">
      <alignment horizontal="center" vertical="center" wrapText="1"/>
      <protection hidden="1"/>
    </xf>
    <xf numFmtId="4" fontId="27" fillId="2" borderId="8" xfId="0" applyNumberFormat="1" applyFont="1" applyFill="1" applyBorder="1" applyAlignment="1" applyProtection="1">
      <alignment horizontal="center" vertical="center" wrapText="1"/>
      <protection hidden="1"/>
    </xf>
    <xf numFmtId="4" fontId="27" fillId="2" borderId="9" xfId="0" applyNumberFormat="1" applyFont="1" applyFill="1" applyBorder="1" applyAlignment="1" applyProtection="1">
      <alignment horizontal="center" vertical="center" wrapText="1"/>
      <protection hidden="1"/>
    </xf>
    <xf numFmtId="4" fontId="27" fillId="2" borderId="41" xfId="0" applyNumberFormat="1" applyFont="1" applyFill="1" applyBorder="1" applyAlignment="1" applyProtection="1">
      <alignment horizontal="center" vertical="center" wrapText="1"/>
      <protection hidden="1"/>
    </xf>
    <xf numFmtId="4" fontId="19" fillId="2" borderId="42" xfId="0" applyNumberFormat="1" applyFont="1" applyFill="1" applyBorder="1" applyAlignment="1" applyProtection="1">
      <alignment horizontal="center" vertical="center" wrapText="1"/>
      <protection hidden="1"/>
    </xf>
    <xf numFmtId="4" fontId="27" fillId="2" borderId="42" xfId="0" applyNumberFormat="1" applyFont="1" applyFill="1" applyBorder="1" applyAlignment="1" applyProtection="1">
      <alignment horizontal="center" vertical="center" wrapText="1"/>
      <protection hidden="1"/>
    </xf>
    <xf numFmtId="4" fontId="32" fillId="2" borderId="43" xfId="0" applyNumberFormat="1" applyFont="1" applyFill="1" applyBorder="1" applyAlignment="1">
      <alignment horizontal="center" vertical="center"/>
    </xf>
    <xf numFmtId="4" fontId="32" fillId="2" borderId="44" xfId="0" applyNumberFormat="1" applyFont="1" applyFill="1" applyBorder="1" applyAlignment="1" applyProtection="1">
      <alignment horizontal="center" vertical="center" wrapText="1"/>
      <protection hidden="1"/>
    </xf>
    <xf numFmtId="4" fontId="33" fillId="2" borderId="44" xfId="0" applyNumberFormat="1" applyFont="1" applyFill="1" applyBorder="1" applyAlignment="1" applyProtection="1">
      <alignment horizontal="center" vertical="center"/>
      <protection hidden="1"/>
    </xf>
    <xf numFmtId="4" fontId="33" fillId="2" borderId="43" xfId="0" applyNumberFormat="1" applyFont="1" applyFill="1" applyBorder="1" applyAlignment="1" applyProtection="1">
      <alignment horizontal="center" vertical="center"/>
      <protection hidden="1"/>
    </xf>
    <xf numFmtId="4" fontId="33" fillId="2" borderId="45" xfId="0" applyNumberFormat="1" applyFont="1" applyFill="1" applyBorder="1" applyAlignment="1" applyProtection="1">
      <alignment horizontal="center" vertical="center"/>
      <protection hidden="1"/>
    </xf>
    <xf numFmtId="4" fontId="33" fillId="2" borderId="46" xfId="0" applyNumberFormat="1" applyFont="1" applyFill="1" applyBorder="1" applyAlignment="1" applyProtection="1">
      <alignment horizontal="center" vertical="center"/>
      <protection hidden="1"/>
    </xf>
    <xf numFmtId="4" fontId="33" fillId="2" borderId="47" xfId="0" applyNumberFormat="1" applyFont="1" applyFill="1" applyBorder="1" applyAlignment="1" applyProtection="1">
      <alignment horizontal="center" vertical="center"/>
      <protection hidden="1"/>
    </xf>
    <xf numFmtId="4" fontId="33" fillId="2" borderId="48" xfId="0" applyNumberFormat="1" applyFont="1" applyFill="1" applyBorder="1" applyAlignment="1" applyProtection="1">
      <alignment horizontal="center" vertical="center"/>
      <protection hidden="1"/>
    </xf>
    <xf numFmtId="4" fontId="32" fillId="2" borderId="5" xfId="0" applyNumberFormat="1" applyFont="1" applyFill="1" applyBorder="1" applyAlignment="1">
      <alignment horizontal="center" vertical="center"/>
    </xf>
    <xf numFmtId="4" fontId="32" fillId="2" borderId="49" xfId="0" applyNumberFormat="1" applyFont="1" applyFill="1" applyBorder="1" applyAlignment="1">
      <alignment horizontal="left" vertical="center" wrapText="1"/>
    </xf>
    <xf numFmtId="4" fontId="32" fillId="2" borderId="26" xfId="0" applyNumberFormat="1" applyFont="1" applyFill="1" applyBorder="1" applyAlignment="1">
      <alignment horizontal="center" vertical="center" wrapText="1"/>
    </xf>
    <xf numFmtId="4" fontId="32" fillId="2" borderId="5" xfId="0" applyNumberFormat="1" applyFont="1" applyFill="1" applyBorder="1" applyAlignment="1">
      <alignment horizontal="center" vertical="center" wrapText="1"/>
    </xf>
    <xf numFmtId="4" fontId="32" fillId="2" borderId="36" xfId="0" applyNumberFormat="1" applyFont="1" applyFill="1" applyBorder="1" applyAlignment="1">
      <alignment horizontal="center" vertical="center" wrapText="1"/>
    </xf>
    <xf numFmtId="4" fontId="32" fillId="2" borderId="37" xfId="0" applyNumberFormat="1" applyFont="1" applyFill="1" applyBorder="1" applyAlignment="1">
      <alignment horizontal="center" vertical="center" wrapText="1"/>
    </xf>
    <xf numFmtId="4" fontId="32" fillId="2" borderId="28" xfId="0" applyNumberFormat="1" applyFont="1" applyFill="1" applyBorder="1" applyAlignment="1">
      <alignment horizontal="center" vertical="center" wrapText="1"/>
    </xf>
    <xf numFmtId="4" fontId="32" fillId="2" borderId="50" xfId="0" applyNumberFormat="1" applyFont="1" applyFill="1" applyBorder="1" applyAlignment="1">
      <alignment horizontal="center" vertical="center" wrapText="1"/>
    </xf>
    <xf numFmtId="4" fontId="32" fillId="2" borderId="4" xfId="0" applyNumberFormat="1" applyFont="1" applyFill="1" applyBorder="1" applyAlignment="1">
      <alignment horizontal="center" vertical="center"/>
    </xf>
    <xf numFmtId="4" fontId="32" fillId="2" borderId="25" xfId="0" applyNumberFormat="1" applyFont="1" applyFill="1" applyBorder="1" applyAlignment="1">
      <alignment horizontal="left" vertical="center" wrapText="1"/>
    </xf>
    <xf numFmtId="4" fontId="32" fillId="2" borderId="51" xfId="0" applyNumberFormat="1" applyFont="1" applyFill="1" applyBorder="1" applyAlignment="1">
      <alignment horizontal="center" vertical="center" wrapText="1"/>
    </xf>
    <xf numFmtId="4" fontId="32" fillId="2" borderId="4" xfId="0" applyNumberFormat="1" applyFont="1" applyFill="1" applyBorder="1" applyAlignment="1">
      <alignment horizontal="center" vertical="center" wrapText="1"/>
    </xf>
    <xf numFmtId="4" fontId="32" fillId="2" borderId="13" xfId="0" applyNumberFormat="1" applyFont="1" applyFill="1" applyBorder="1" applyAlignment="1">
      <alignment horizontal="center" vertical="center" wrapText="1"/>
    </xf>
    <xf numFmtId="4" fontId="32" fillId="2" borderId="14" xfId="0" applyNumberFormat="1" applyFont="1" applyFill="1" applyBorder="1" applyAlignment="1">
      <alignment horizontal="center" vertical="center" wrapText="1"/>
    </xf>
    <xf numFmtId="4" fontId="32" fillId="2" borderId="15" xfId="0" applyNumberFormat="1" applyFont="1" applyFill="1" applyBorder="1" applyAlignment="1">
      <alignment horizontal="center" vertical="center" wrapText="1"/>
    </xf>
    <xf numFmtId="4" fontId="32" fillId="2" borderId="52" xfId="0" applyNumberFormat="1" applyFont="1" applyFill="1" applyBorder="1" applyAlignment="1">
      <alignment horizontal="center" vertical="center" wrapText="1"/>
    </xf>
    <xf numFmtId="4" fontId="3" fillId="0" borderId="0" xfId="0" applyNumberFormat="1" applyFont="1"/>
    <xf numFmtId="4" fontId="33" fillId="2" borderId="5" xfId="0" applyNumberFormat="1" applyFont="1" applyFill="1" applyBorder="1" applyAlignment="1">
      <alignment horizontal="right" vertical="center"/>
    </xf>
    <xf numFmtId="4" fontId="33" fillId="2" borderId="49" xfId="0" applyNumberFormat="1" applyFont="1" applyFill="1" applyBorder="1" applyAlignment="1">
      <alignment horizontal="right" vertical="center" wrapText="1"/>
    </xf>
    <xf numFmtId="4" fontId="33" fillId="2" borderId="26" xfId="0" applyNumberFormat="1" applyFont="1" applyFill="1" applyBorder="1" applyAlignment="1">
      <alignment horizontal="center" vertical="center" wrapText="1"/>
    </xf>
    <xf numFmtId="4" fontId="33" fillId="2" borderId="5" xfId="0" applyNumberFormat="1" applyFont="1" applyFill="1" applyBorder="1" applyAlignment="1">
      <alignment horizontal="center" vertical="center" wrapText="1"/>
    </xf>
    <xf numFmtId="4" fontId="33" fillId="2" borderId="36" xfId="0" applyNumberFormat="1" applyFont="1" applyFill="1" applyBorder="1" applyAlignment="1">
      <alignment horizontal="center" vertical="center" wrapText="1"/>
    </xf>
    <xf numFmtId="4" fontId="33" fillId="2" borderId="37" xfId="0" applyNumberFormat="1" applyFont="1" applyFill="1" applyBorder="1" applyAlignment="1">
      <alignment horizontal="center" vertical="center" wrapText="1"/>
    </xf>
    <xf numFmtId="4" fontId="33" fillId="2" borderId="28" xfId="0" applyNumberFormat="1" applyFont="1" applyFill="1" applyBorder="1" applyAlignment="1">
      <alignment horizontal="center" vertical="center" wrapText="1"/>
    </xf>
    <xf numFmtId="4" fontId="33" fillId="2" borderId="50" xfId="0" applyNumberFormat="1" applyFont="1" applyFill="1" applyBorder="1" applyAlignment="1">
      <alignment horizontal="center" vertical="center" wrapText="1"/>
    </xf>
    <xf numFmtId="4" fontId="33" fillId="2" borderId="5" xfId="0" applyNumberFormat="1" applyFont="1" applyFill="1" applyBorder="1" applyAlignment="1">
      <alignment horizontal="center" vertical="center"/>
    </xf>
    <xf numFmtId="4" fontId="33" fillId="2" borderId="53" xfId="0" applyNumberFormat="1" applyFont="1" applyFill="1" applyBorder="1" applyAlignment="1">
      <alignment horizontal="right" vertical="center" wrapText="1"/>
    </xf>
    <xf numFmtId="4" fontId="33" fillId="2" borderId="27" xfId="0" applyNumberFormat="1" applyFont="1" applyFill="1" applyBorder="1" applyAlignment="1">
      <alignment horizontal="center" vertical="center" wrapText="1"/>
    </xf>
    <xf numFmtId="4" fontId="33" fillId="2" borderId="2" xfId="0" applyNumberFormat="1" applyFont="1" applyFill="1" applyBorder="1" applyAlignment="1">
      <alignment horizontal="center" vertical="center" wrapText="1"/>
    </xf>
    <xf numFmtId="4" fontId="33" fillId="2" borderId="16" xfId="0" applyNumberFormat="1" applyFont="1" applyFill="1" applyBorder="1" applyAlignment="1">
      <alignment horizontal="center" vertical="center" wrapText="1"/>
    </xf>
    <xf numFmtId="4" fontId="33" fillId="2" borderId="17" xfId="0" applyNumberFormat="1" applyFont="1" applyFill="1" applyBorder="1" applyAlignment="1">
      <alignment horizontal="center" vertical="center" wrapText="1"/>
    </xf>
    <xf numFmtId="4" fontId="33" fillId="2" borderId="18" xfId="0" applyNumberFormat="1" applyFont="1" applyFill="1" applyBorder="1" applyAlignment="1">
      <alignment horizontal="center" vertical="center" wrapText="1"/>
    </xf>
    <xf numFmtId="4" fontId="33" fillId="2" borderId="54" xfId="0" applyNumberFormat="1" applyFont="1" applyFill="1" applyBorder="1" applyAlignment="1">
      <alignment horizontal="center" vertical="center" wrapText="1"/>
    </xf>
    <xf numFmtId="4" fontId="27" fillId="2" borderId="5" xfId="0" applyNumberFormat="1" applyFont="1" applyFill="1" applyBorder="1" applyAlignment="1">
      <alignment horizontal="center" vertical="center"/>
    </xf>
    <xf numFmtId="4" fontId="27" fillId="2" borderId="53" xfId="0" applyNumberFormat="1" applyFont="1" applyFill="1" applyBorder="1" applyAlignment="1">
      <alignment horizontal="right" vertical="center" wrapText="1"/>
    </xf>
    <xf numFmtId="4" fontId="27" fillId="2" borderId="27" xfId="0" applyNumberFormat="1" applyFont="1" applyFill="1" applyBorder="1" applyAlignment="1">
      <alignment horizontal="center" vertical="center" wrapText="1"/>
    </xf>
    <xf numFmtId="4" fontId="27" fillId="2" borderId="2" xfId="0" applyNumberFormat="1" applyFont="1" applyFill="1" applyBorder="1" applyAlignment="1">
      <alignment horizontal="center" vertical="center" wrapText="1"/>
    </xf>
    <xf numFmtId="4" fontId="27" fillId="2" borderId="16" xfId="0" applyNumberFormat="1" applyFont="1" applyFill="1" applyBorder="1" applyAlignment="1">
      <alignment horizontal="center" vertical="center" wrapText="1"/>
    </xf>
    <xf numFmtId="4" fontId="27" fillId="2" borderId="17" xfId="0" applyNumberFormat="1" applyFont="1" applyFill="1" applyBorder="1" applyAlignment="1">
      <alignment horizontal="center" vertical="center" wrapText="1"/>
    </xf>
    <xf numFmtId="4" fontId="27" fillId="2" borderId="18" xfId="0" applyNumberFormat="1" applyFont="1" applyFill="1" applyBorder="1" applyAlignment="1">
      <alignment horizontal="center" vertical="center" wrapText="1"/>
    </xf>
    <xf numFmtId="4" fontId="27" fillId="2" borderId="54" xfId="0" applyNumberFormat="1" applyFont="1" applyFill="1" applyBorder="1" applyAlignment="1">
      <alignment horizontal="center" vertical="center" wrapText="1"/>
    </xf>
    <xf numFmtId="4" fontId="33" fillId="2" borderId="55" xfId="0" applyNumberFormat="1" applyFont="1" applyFill="1" applyBorder="1" applyAlignment="1">
      <alignment horizontal="center" vertical="center"/>
    </xf>
    <xf numFmtId="4" fontId="33" fillId="2" borderId="56" xfId="0" applyNumberFormat="1" applyFont="1" applyFill="1" applyBorder="1" applyAlignment="1">
      <alignment horizontal="right" vertical="center" wrapText="1"/>
    </xf>
    <xf numFmtId="4" fontId="33" fillId="2" borderId="29" xfId="0" applyNumberFormat="1" applyFont="1" applyFill="1" applyBorder="1" applyAlignment="1">
      <alignment horizontal="center" vertical="center" wrapText="1"/>
    </xf>
    <xf numFmtId="4" fontId="33" fillId="2" borderId="3" xfId="0" applyNumberFormat="1" applyFont="1" applyFill="1" applyBorder="1" applyAlignment="1">
      <alignment horizontal="center" vertical="center" wrapText="1"/>
    </xf>
    <xf numFmtId="4" fontId="33" fillId="2" borderId="19" xfId="0" applyNumberFormat="1" applyFont="1" applyFill="1" applyBorder="1" applyAlignment="1">
      <alignment horizontal="center" vertical="center" wrapText="1"/>
    </xf>
    <xf numFmtId="4" fontId="33" fillId="2" borderId="20" xfId="0" applyNumberFormat="1" applyFont="1" applyFill="1" applyBorder="1" applyAlignment="1">
      <alignment horizontal="center" vertical="center" wrapText="1"/>
    </xf>
    <xf numFmtId="4" fontId="33" fillId="2" borderId="21" xfId="0" applyNumberFormat="1" applyFont="1" applyFill="1" applyBorder="1" applyAlignment="1">
      <alignment horizontal="center" vertical="center" wrapText="1"/>
    </xf>
    <xf numFmtId="4" fontId="33" fillId="2" borderId="57" xfId="0" applyNumberFormat="1" applyFont="1" applyFill="1" applyBorder="1" applyAlignment="1">
      <alignment horizontal="center" vertical="center" wrapText="1"/>
    </xf>
    <xf numFmtId="4" fontId="32" fillId="2" borderId="25" xfId="0" applyNumberFormat="1" applyFont="1" applyFill="1" applyBorder="1" applyAlignment="1">
      <alignment wrapText="1"/>
    </xf>
    <xf numFmtId="4" fontId="33" fillId="2" borderId="53" xfId="0" applyNumberFormat="1" applyFont="1" applyFill="1" applyBorder="1" applyAlignment="1">
      <alignment horizontal="right" wrapText="1"/>
    </xf>
    <xf numFmtId="4" fontId="32" fillId="2" borderId="58" xfId="0" applyNumberFormat="1" applyFont="1" applyFill="1" applyBorder="1" applyAlignment="1" applyProtection="1">
      <alignment horizontal="center" vertical="center" wrapText="1"/>
      <protection hidden="1"/>
    </xf>
    <xf numFmtId="4" fontId="32" fillId="2" borderId="59" xfId="0" applyNumberFormat="1" applyFont="1" applyFill="1" applyBorder="1" applyAlignment="1">
      <alignment horizontal="left" vertical="center" wrapText="1"/>
    </xf>
    <xf numFmtId="165" fontId="32" fillId="2" borderId="59" xfId="0" applyNumberFormat="1" applyFont="1" applyFill="1" applyBorder="1" applyAlignment="1">
      <alignment horizontal="center" vertical="center" wrapText="1"/>
    </xf>
    <xf numFmtId="165" fontId="32" fillId="2" borderId="58" xfId="0" applyNumberFormat="1" applyFont="1" applyFill="1" applyBorder="1" applyAlignment="1">
      <alignment horizontal="center" vertical="center" wrapText="1"/>
    </xf>
    <xf numFmtId="165" fontId="32" fillId="2" borderId="60" xfId="0" applyNumberFormat="1" applyFont="1" applyFill="1" applyBorder="1" applyAlignment="1">
      <alignment horizontal="center" vertical="center" wrapText="1"/>
    </xf>
    <xf numFmtId="165" fontId="32" fillId="2" borderId="61" xfId="0" applyNumberFormat="1" applyFont="1" applyFill="1" applyBorder="1" applyAlignment="1">
      <alignment horizontal="center" vertical="center" wrapText="1"/>
    </xf>
    <xf numFmtId="165" fontId="32" fillId="2" borderId="41" xfId="0" applyNumberFormat="1" applyFont="1" applyFill="1" applyBorder="1" applyAlignment="1">
      <alignment horizontal="center" vertical="center" wrapText="1"/>
    </xf>
    <xf numFmtId="165" fontId="32" fillId="2" borderId="62" xfId="0" applyNumberFormat="1" applyFont="1" applyFill="1" applyBorder="1" applyAlignment="1">
      <alignment horizontal="center" vertical="center" wrapText="1"/>
    </xf>
    <xf numFmtId="165" fontId="34" fillId="2" borderId="58" xfId="0" applyNumberFormat="1" applyFont="1" applyFill="1" applyBorder="1" applyAlignment="1">
      <alignment horizontal="center" vertical="center" wrapText="1"/>
    </xf>
    <xf numFmtId="4" fontId="32" fillId="2" borderId="63" xfId="0" applyNumberFormat="1" applyFont="1" applyFill="1" applyBorder="1" applyAlignment="1" applyProtection="1">
      <alignment horizontal="center" vertical="center" wrapText="1"/>
      <protection hidden="1"/>
    </xf>
    <xf numFmtId="4" fontId="32" fillId="2" borderId="64" xfId="0" applyNumberFormat="1" applyFont="1" applyFill="1" applyBorder="1" applyAlignment="1">
      <alignment horizontal="center" vertical="center" wrapText="1"/>
    </xf>
    <xf numFmtId="4" fontId="32" fillId="2" borderId="63" xfId="0" applyNumberFormat="1" applyFont="1" applyFill="1" applyBorder="1" applyAlignment="1">
      <alignment horizontal="center" vertical="center" wrapText="1"/>
    </xf>
    <xf numFmtId="4" fontId="32" fillId="2" borderId="65" xfId="0" applyNumberFormat="1" applyFont="1" applyFill="1" applyBorder="1" applyAlignment="1">
      <alignment horizontal="center" vertical="center" wrapText="1"/>
    </xf>
    <xf numFmtId="4" fontId="32" fillId="2" borderId="66" xfId="0" applyNumberFormat="1" applyFont="1" applyFill="1" applyBorder="1" applyAlignment="1">
      <alignment horizontal="center" vertical="center" wrapText="1"/>
    </xf>
    <xf numFmtId="4" fontId="32" fillId="2" borderId="67" xfId="0" applyNumberFormat="1" applyFont="1" applyFill="1" applyBorder="1" applyAlignment="1">
      <alignment horizontal="center" vertical="center" wrapText="1"/>
    </xf>
    <xf numFmtId="4" fontId="32" fillId="2" borderId="68" xfId="0" applyNumberFormat="1" applyFont="1" applyFill="1" applyBorder="1" applyAlignment="1">
      <alignment horizontal="center" vertical="center" wrapText="1"/>
    </xf>
    <xf numFmtId="4" fontId="34" fillId="2" borderId="63" xfId="0" applyNumberFormat="1" applyFont="1" applyFill="1" applyBorder="1" applyAlignment="1">
      <alignment horizontal="center" vertical="center" wrapText="1"/>
    </xf>
    <xf numFmtId="4" fontId="34" fillId="2" borderId="4" xfId="0" applyNumberFormat="1" applyFont="1" applyFill="1" applyBorder="1" applyAlignment="1" applyProtection="1">
      <alignment horizontal="center" vertical="center" wrapText="1"/>
      <protection hidden="1"/>
    </xf>
    <xf numFmtId="4" fontId="32" fillId="2" borderId="51" xfId="0" applyNumberFormat="1" applyFont="1" applyFill="1" applyBorder="1" applyAlignment="1">
      <alignment horizontal="left" vertical="center" wrapText="1"/>
    </xf>
    <xf numFmtId="4" fontId="34" fillId="2" borderId="4" xfId="0" applyNumberFormat="1" applyFont="1" applyFill="1" applyBorder="1" applyAlignment="1">
      <alignment horizontal="center" vertical="center" wrapText="1"/>
    </xf>
    <xf numFmtId="4" fontId="11" fillId="2" borderId="2" xfId="0" applyNumberFormat="1" applyFont="1" applyFill="1" applyBorder="1" applyAlignment="1" applyProtection="1">
      <alignment horizontal="center" vertical="center" wrapText="1"/>
      <protection hidden="1"/>
    </xf>
    <xf numFmtId="4" fontId="11" fillId="2" borderId="27" xfId="0" applyNumberFormat="1" applyFont="1" applyFill="1" applyBorder="1" applyAlignment="1">
      <alignment horizontal="right" vertical="center" wrapText="1"/>
    </xf>
    <xf numFmtId="4" fontId="11" fillId="2" borderId="27" xfId="0" applyNumberFormat="1" applyFont="1" applyFill="1" applyBorder="1" applyAlignment="1">
      <alignment horizontal="center" vertical="center" wrapText="1"/>
    </xf>
    <xf numFmtId="4" fontId="11" fillId="2" borderId="2" xfId="0" applyNumberFormat="1" applyFont="1" applyFill="1" applyBorder="1" applyAlignment="1">
      <alignment horizontal="center" vertical="center" wrapText="1"/>
    </xf>
    <xf numFmtId="4" fontId="11" fillId="2" borderId="16" xfId="0" applyNumberFormat="1" applyFont="1" applyFill="1" applyBorder="1" applyAlignment="1">
      <alignment horizontal="center" vertical="center" wrapText="1"/>
    </xf>
    <xf numFmtId="4" fontId="11" fillId="2" borderId="17" xfId="0" applyNumberFormat="1" applyFont="1" applyFill="1" applyBorder="1" applyAlignment="1">
      <alignment horizontal="center" vertical="center" wrapText="1"/>
    </xf>
    <xf numFmtId="4" fontId="11" fillId="2" borderId="18" xfId="0" applyNumberFormat="1" applyFont="1" applyFill="1" applyBorder="1" applyAlignment="1">
      <alignment horizontal="center" vertical="center" wrapText="1"/>
    </xf>
    <xf numFmtId="4" fontId="11" fillId="2" borderId="54" xfId="0" applyNumberFormat="1" applyFont="1" applyFill="1" applyBorder="1" applyAlignment="1">
      <alignment horizontal="center" vertical="center" wrapText="1"/>
    </xf>
    <xf numFmtId="4" fontId="11" fillId="2" borderId="29" xfId="0" applyNumberFormat="1" applyFont="1" applyFill="1" applyBorder="1" applyAlignment="1">
      <alignment horizontal="right" vertical="center" wrapText="1"/>
    </xf>
    <xf numFmtId="4" fontId="11" fillId="2" borderId="29" xfId="0" applyNumberFormat="1" applyFont="1" applyFill="1" applyBorder="1" applyAlignment="1">
      <alignment horizontal="center" vertical="center" wrapText="1"/>
    </xf>
    <xf numFmtId="4" fontId="11" fillId="2" borderId="3" xfId="0" applyNumberFormat="1" applyFont="1" applyFill="1" applyBorder="1" applyAlignment="1">
      <alignment horizontal="center" vertical="center" wrapText="1"/>
    </xf>
    <xf numFmtId="4" fontId="11" fillId="2" borderId="19" xfId="0" applyNumberFormat="1" applyFont="1" applyFill="1" applyBorder="1" applyAlignment="1">
      <alignment horizontal="center" vertical="center" wrapText="1"/>
    </xf>
    <xf numFmtId="4" fontId="11" fillId="2" borderId="20" xfId="0" applyNumberFormat="1" applyFont="1" applyFill="1" applyBorder="1" applyAlignment="1">
      <alignment horizontal="center" vertical="center" wrapText="1"/>
    </xf>
    <xf numFmtId="4" fontId="11" fillId="2" borderId="21" xfId="0" applyNumberFormat="1" applyFont="1" applyFill="1" applyBorder="1" applyAlignment="1">
      <alignment horizontal="center" vertical="center" wrapText="1"/>
    </xf>
    <xf numFmtId="4" fontId="11" fillId="2" borderId="57" xfId="0" applyNumberFormat="1" applyFont="1" applyFill="1" applyBorder="1" applyAlignment="1">
      <alignment horizontal="center" vertical="center" wrapText="1"/>
    </xf>
    <xf numFmtId="4" fontId="11" fillId="2" borderId="69" xfId="0" applyNumberFormat="1" applyFont="1" applyFill="1" applyBorder="1" applyAlignment="1">
      <alignment horizontal="right" vertical="center" wrapText="1"/>
    </xf>
    <xf numFmtId="4" fontId="11" fillId="2" borderId="69" xfId="0" applyNumberFormat="1" applyFont="1" applyFill="1" applyBorder="1" applyAlignment="1">
      <alignment horizontal="center" vertical="center" wrapText="1"/>
    </xf>
    <xf numFmtId="4" fontId="11" fillId="2" borderId="70" xfId="0" applyNumberFormat="1" applyFont="1" applyFill="1" applyBorder="1" applyAlignment="1">
      <alignment horizontal="center" vertical="center" wrapText="1"/>
    </xf>
    <xf numFmtId="4" fontId="11" fillId="2" borderId="71" xfId="0" applyNumberFormat="1" applyFont="1" applyFill="1" applyBorder="1" applyAlignment="1">
      <alignment horizontal="center" vertical="center" wrapText="1"/>
    </xf>
    <xf numFmtId="4" fontId="11" fillId="2" borderId="72" xfId="0" applyNumberFormat="1" applyFont="1" applyFill="1" applyBorder="1" applyAlignment="1">
      <alignment horizontal="center" vertical="center" wrapText="1"/>
    </xf>
    <xf numFmtId="4" fontId="11" fillId="2" borderId="73" xfId="0" applyNumberFormat="1" applyFont="1" applyFill="1" applyBorder="1" applyAlignment="1">
      <alignment horizontal="center" vertical="center" wrapText="1"/>
    </xf>
    <xf numFmtId="4" fontId="11" fillId="2" borderId="74" xfId="0" applyNumberFormat="1" applyFont="1" applyFill="1" applyBorder="1" applyAlignment="1">
      <alignment horizontal="center" vertical="center" wrapText="1"/>
    </xf>
    <xf numFmtId="4" fontId="32" fillId="2" borderId="43" xfId="0" applyNumberFormat="1" applyFont="1" applyFill="1" applyBorder="1" applyAlignment="1" applyProtection="1">
      <alignment horizontal="center" vertical="center"/>
      <protection hidden="1"/>
    </xf>
    <xf numFmtId="4" fontId="32" fillId="2" borderId="44" xfId="0" applyNumberFormat="1" applyFont="1" applyFill="1" applyBorder="1" applyAlignment="1" applyProtection="1">
      <alignment horizontal="center" vertical="center"/>
      <protection hidden="1"/>
    </xf>
    <xf numFmtId="4" fontId="32" fillId="2" borderId="45" xfId="0" applyNumberFormat="1" applyFont="1" applyFill="1" applyBorder="1" applyAlignment="1" applyProtection="1">
      <alignment horizontal="center" vertical="center"/>
      <protection hidden="1"/>
    </xf>
    <xf numFmtId="4" fontId="32" fillId="2" borderId="46" xfId="0" applyNumberFormat="1" applyFont="1" applyFill="1" applyBorder="1" applyAlignment="1" applyProtection="1">
      <alignment horizontal="center" vertical="center"/>
      <protection hidden="1"/>
    </xf>
    <xf numFmtId="4" fontId="32" fillId="2" borderId="47" xfId="0" applyNumberFormat="1" applyFont="1" applyFill="1" applyBorder="1" applyAlignment="1" applyProtection="1">
      <alignment horizontal="center" vertical="center"/>
      <protection hidden="1"/>
    </xf>
    <xf numFmtId="4" fontId="32" fillId="2" borderId="48" xfId="0" applyNumberFormat="1" applyFont="1" applyFill="1" applyBorder="1" applyAlignment="1" applyProtection="1">
      <alignment horizontal="center" vertical="center"/>
      <protection hidden="1"/>
    </xf>
    <xf numFmtId="4" fontId="32" fillId="0" borderId="36" xfId="0" applyNumberFormat="1" applyFont="1" applyBorder="1" applyAlignment="1">
      <alignment horizontal="center" vertical="center" wrapText="1"/>
    </xf>
    <xf numFmtId="4" fontId="32" fillId="0" borderId="37" xfId="0" applyNumberFormat="1" applyFont="1" applyBorder="1" applyAlignment="1">
      <alignment horizontal="center" vertical="center" wrapText="1"/>
    </xf>
    <xf numFmtId="4" fontId="32" fillId="0" borderId="28" xfId="0" applyNumberFormat="1" applyFont="1" applyBorder="1" applyAlignment="1">
      <alignment horizontal="center" vertical="center" wrapText="1"/>
    </xf>
    <xf numFmtId="4" fontId="32" fillId="0" borderId="50" xfId="0" applyNumberFormat="1" applyFont="1" applyBorder="1" applyAlignment="1">
      <alignment horizontal="center" vertical="center" wrapText="1"/>
    </xf>
    <xf numFmtId="4" fontId="32" fillId="0" borderId="5" xfId="0" applyNumberFormat="1" applyFont="1" applyBorder="1" applyAlignment="1">
      <alignment horizontal="center" vertical="center" wrapText="1"/>
    </xf>
    <xf numFmtId="4" fontId="32" fillId="2" borderId="4" xfId="0" applyNumberFormat="1" applyFont="1" applyFill="1" applyBorder="1" applyAlignment="1" applyProtection="1">
      <alignment horizontal="center" vertical="center"/>
      <protection hidden="1"/>
    </xf>
    <xf numFmtId="4" fontId="32" fillId="2" borderId="51" xfId="0" applyNumberFormat="1" applyFont="1" applyFill="1" applyBorder="1" applyAlignment="1">
      <alignment horizontal="left" wrapText="1"/>
    </xf>
    <xf numFmtId="4" fontId="11" fillId="0" borderId="16" xfId="0" applyNumberFormat="1" applyFont="1" applyBorder="1" applyAlignment="1">
      <alignment horizontal="center" vertical="center" wrapText="1"/>
    </xf>
    <xf numFmtId="4" fontId="11" fillId="0" borderId="17" xfId="0" applyNumberFormat="1" applyFont="1" applyBorder="1" applyAlignment="1">
      <alignment horizontal="center" vertical="center" wrapText="1"/>
    </xf>
    <xf numFmtId="4" fontId="11" fillId="0" borderId="27" xfId="0" applyNumberFormat="1" applyFont="1" applyBorder="1" applyAlignment="1">
      <alignment horizontal="center" vertical="center" wrapText="1"/>
    </xf>
    <xf numFmtId="4" fontId="11" fillId="0" borderId="54" xfId="0" applyNumberFormat="1" applyFont="1" applyBorder="1" applyAlignment="1">
      <alignment horizontal="center" vertical="center" wrapText="1"/>
    </xf>
    <xf numFmtId="4" fontId="11" fillId="0" borderId="2" xfId="0" applyNumberFormat="1" applyFont="1" applyBorder="1" applyAlignment="1">
      <alignment horizontal="center" vertical="center" wrapText="1"/>
    </xf>
    <xf numFmtId="4" fontId="11" fillId="0" borderId="18" xfId="0" applyNumberFormat="1" applyFont="1" applyBorder="1" applyAlignment="1">
      <alignment horizontal="center" vertical="center" wrapText="1"/>
    </xf>
    <xf numFmtId="4" fontId="11" fillId="3" borderId="17" xfId="0" applyNumberFormat="1" applyFont="1" applyFill="1" applyBorder="1" applyAlignment="1">
      <alignment horizontal="center" vertical="center" wrapText="1"/>
    </xf>
    <xf numFmtId="4" fontId="11" fillId="3" borderId="18" xfId="0" applyNumberFormat="1" applyFont="1" applyFill="1" applyBorder="1" applyAlignment="1">
      <alignment horizontal="center" vertical="center" wrapText="1"/>
    </xf>
    <xf numFmtId="4" fontId="11" fillId="3" borderId="16" xfId="0" applyNumberFormat="1" applyFont="1" applyFill="1" applyBorder="1" applyAlignment="1">
      <alignment horizontal="center" vertical="center" wrapText="1"/>
    </xf>
    <xf numFmtId="4" fontId="11" fillId="3" borderId="27" xfId="0" applyNumberFormat="1" applyFont="1" applyFill="1" applyBorder="1" applyAlignment="1">
      <alignment horizontal="center" vertical="center" wrapText="1"/>
    </xf>
    <xf numFmtId="4" fontId="33" fillId="2" borderId="29" xfId="0" applyNumberFormat="1" applyFont="1" applyFill="1" applyBorder="1" applyAlignment="1">
      <alignment horizontal="right" wrapText="1"/>
    </xf>
    <xf numFmtId="4" fontId="33" fillId="2" borderId="75" xfId="0" applyNumberFormat="1" applyFont="1" applyFill="1" applyBorder="1" applyAlignment="1">
      <alignment horizontal="right" wrapText="1"/>
    </xf>
    <xf numFmtId="4" fontId="32" fillId="3" borderId="13" xfId="0" applyNumberFormat="1" applyFont="1" applyFill="1" applyBorder="1" applyAlignment="1">
      <alignment horizontal="center" vertical="center" wrapText="1"/>
    </xf>
    <xf numFmtId="4" fontId="32" fillId="3" borderId="14" xfId="0" applyNumberFormat="1" applyFont="1" applyFill="1" applyBorder="1" applyAlignment="1">
      <alignment horizontal="center" vertical="center" wrapText="1"/>
    </xf>
    <xf numFmtId="4" fontId="32" fillId="3" borderId="15" xfId="0" applyNumberFormat="1" applyFont="1" applyFill="1" applyBorder="1" applyAlignment="1">
      <alignment horizontal="center" vertical="center" wrapText="1"/>
    </xf>
    <xf numFmtId="4" fontId="32" fillId="3" borderId="51" xfId="0" applyNumberFormat="1" applyFont="1" applyFill="1" applyBorder="1" applyAlignment="1">
      <alignment horizontal="center" vertical="center" wrapText="1"/>
    </xf>
    <xf numFmtId="4" fontId="32" fillId="0" borderId="52" xfId="0" applyNumberFormat="1" applyFont="1" applyBorder="1" applyAlignment="1">
      <alignment horizontal="center" vertical="center" wrapText="1"/>
    </xf>
    <xf numFmtId="4" fontId="32" fillId="3" borderId="52" xfId="0" applyNumberFormat="1" applyFont="1" applyFill="1" applyBorder="1" applyAlignment="1">
      <alignment horizontal="center" vertical="center" wrapText="1"/>
    </xf>
    <xf numFmtId="4" fontId="32" fillId="3" borderId="4" xfId="0" applyNumberFormat="1" applyFont="1" applyFill="1" applyBorder="1" applyAlignment="1">
      <alignment horizontal="center" vertical="center" wrapText="1"/>
    </xf>
    <xf numFmtId="4" fontId="33" fillId="2" borderId="2" xfId="0" applyNumberFormat="1" applyFont="1" applyFill="1" applyBorder="1" applyAlignment="1">
      <alignment horizontal="center" vertical="center"/>
    </xf>
    <xf numFmtId="4" fontId="33" fillId="2" borderId="27" xfId="0" applyNumberFormat="1" applyFont="1" applyFill="1" applyBorder="1" applyAlignment="1">
      <alignment horizontal="right" wrapText="1"/>
    </xf>
    <xf numFmtId="4" fontId="27" fillId="2" borderId="2" xfId="0" applyNumberFormat="1" applyFont="1" applyFill="1" applyBorder="1" applyAlignment="1">
      <alignment horizontal="center" vertical="center"/>
    </xf>
    <xf numFmtId="4" fontId="27" fillId="2" borderId="27" xfId="0" applyNumberFormat="1" applyFont="1" applyFill="1" applyBorder="1" applyAlignment="1">
      <alignment horizontal="right" wrapText="1"/>
    </xf>
    <xf numFmtId="4" fontId="11" fillId="3" borderId="54" xfId="0" applyNumberFormat="1" applyFont="1" applyFill="1" applyBorder="1" applyAlignment="1">
      <alignment horizontal="center" vertical="center" wrapText="1"/>
    </xf>
    <xf numFmtId="4" fontId="11" fillId="3" borderId="2" xfId="0" applyNumberFormat="1" applyFont="1" applyFill="1" applyBorder="1" applyAlignment="1">
      <alignment horizontal="center" vertical="center" wrapText="1"/>
    </xf>
    <xf numFmtId="4" fontId="16" fillId="2" borderId="2" xfId="0" applyNumberFormat="1" applyFont="1" applyFill="1" applyBorder="1" applyAlignment="1">
      <alignment horizontal="center" vertical="center" wrapText="1"/>
    </xf>
    <xf numFmtId="4" fontId="16" fillId="3" borderId="16" xfId="0" applyNumberFormat="1" applyFont="1" applyFill="1" applyBorder="1" applyAlignment="1">
      <alignment horizontal="center" vertical="center" wrapText="1"/>
    </xf>
    <xf numFmtId="4" fontId="16" fillId="3" borderId="17" xfId="0" applyNumberFormat="1" applyFont="1" applyFill="1" applyBorder="1" applyAlignment="1">
      <alignment horizontal="center" vertical="center" wrapText="1"/>
    </xf>
    <xf numFmtId="4" fontId="16" fillId="3" borderId="18" xfId="0" applyNumberFormat="1" applyFont="1" applyFill="1" applyBorder="1" applyAlignment="1">
      <alignment horizontal="center" vertical="center" wrapText="1"/>
    </xf>
    <xf numFmtId="4" fontId="16" fillId="3" borderId="27" xfId="0" applyNumberFormat="1" applyFont="1" applyFill="1" applyBorder="1" applyAlignment="1">
      <alignment horizontal="center" vertical="center" wrapText="1"/>
    </xf>
    <xf numFmtId="4" fontId="16" fillId="2" borderId="54" xfId="0" applyNumberFormat="1" applyFont="1" applyFill="1" applyBorder="1" applyAlignment="1">
      <alignment horizontal="center" vertical="center" wrapText="1"/>
    </xf>
    <xf numFmtId="4" fontId="16" fillId="3" borderId="54" xfId="0" applyNumberFormat="1" applyFont="1" applyFill="1" applyBorder="1" applyAlignment="1">
      <alignment horizontal="center" vertical="center" wrapText="1"/>
    </xf>
    <xf numFmtId="4" fontId="16" fillId="3" borderId="2" xfId="0" applyNumberFormat="1" applyFont="1" applyFill="1" applyBorder="1" applyAlignment="1">
      <alignment horizontal="center" vertical="center" wrapText="1"/>
    </xf>
    <xf numFmtId="4" fontId="27" fillId="2" borderId="3" xfId="0" applyNumberFormat="1" applyFont="1" applyFill="1" applyBorder="1" applyAlignment="1">
      <alignment horizontal="center" vertical="center"/>
    </xf>
    <xf numFmtId="4" fontId="27" fillId="2" borderId="29" xfId="0" applyNumberFormat="1" applyFont="1" applyFill="1" applyBorder="1" applyAlignment="1">
      <alignment horizontal="right" wrapText="1"/>
    </xf>
    <xf numFmtId="4" fontId="16" fillId="2" borderId="76" xfId="0" applyNumberFormat="1" applyFont="1" applyFill="1" applyBorder="1" applyAlignment="1">
      <alignment horizontal="center" vertical="center" wrapText="1"/>
    </xf>
    <xf numFmtId="4" fontId="16" fillId="3" borderId="20" xfId="0" applyNumberFormat="1" applyFont="1" applyFill="1" applyBorder="1" applyAlignment="1">
      <alignment horizontal="center" vertical="center" wrapText="1"/>
    </xf>
    <xf numFmtId="4" fontId="16" fillId="3" borderId="21" xfId="0" applyNumberFormat="1" applyFont="1" applyFill="1" applyBorder="1" applyAlignment="1">
      <alignment horizontal="center" vertical="center" wrapText="1"/>
    </xf>
    <xf numFmtId="4" fontId="16" fillId="3" borderId="19" xfId="0" applyNumberFormat="1" applyFont="1" applyFill="1" applyBorder="1" applyAlignment="1">
      <alignment horizontal="center" vertical="center" wrapText="1"/>
    </xf>
    <xf numFmtId="4" fontId="16" fillId="3" borderId="29" xfId="0" applyNumberFormat="1" applyFont="1" applyFill="1" applyBorder="1" applyAlignment="1">
      <alignment horizontal="center" vertical="center" wrapText="1"/>
    </xf>
    <xf numFmtId="4" fontId="16" fillId="3" borderId="75" xfId="0" applyNumberFormat="1" applyFont="1" applyFill="1" applyBorder="1" applyAlignment="1">
      <alignment horizontal="center" vertical="center" wrapText="1"/>
    </xf>
    <xf numFmtId="4" fontId="16" fillId="3" borderId="3" xfId="0" applyNumberFormat="1" applyFont="1" applyFill="1" applyBorder="1" applyAlignment="1">
      <alignment horizontal="center" vertical="center" wrapText="1"/>
    </xf>
    <xf numFmtId="4" fontId="27" fillId="2" borderId="3" xfId="0" applyNumberFormat="1" applyFont="1" applyFill="1" applyBorder="1" applyAlignment="1">
      <alignment horizontal="center" vertical="center" wrapText="1"/>
    </xf>
    <xf numFmtId="4" fontId="16" fillId="2" borderId="77" xfId="0" applyNumberFormat="1" applyFont="1" applyFill="1" applyBorder="1" applyAlignment="1">
      <alignment horizontal="center" vertical="center" wrapText="1"/>
    </xf>
    <xf numFmtId="4" fontId="16" fillId="2" borderId="3" xfId="0" applyNumberFormat="1" applyFont="1" applyFill="1" applyBorder="1" applyAlignment="1">
      <alignment horizontal="center" vertical="center" wrapText="1"/>
    </xf>
    <xf numFmtId="4" fontId="19" fillId="2" borderId="51" xfId="0" applyNumberFormat="1" applyFont="1" applyFill="1" applyBorder="1" applyAlignment="1">
      <alignment horizontal="left" wrapText="1"/>
    </xf>
    <xf numFmtId="4" fontId="19" fillId="2" borderId="51" xfId="0" applyNumberFormat="1" applyFont="1" applyFill="1" applyBorder="1" applyAlignment="1">
      <alignment horizontal="center" vertical="center" wrapText="1"/>
    </xf>
    <xf numFmtId="4" fontId="19" fillId="2" borderId="4" xfId="0" applyNumberFormat="1" applyFont="1" applyFill="1" applyBorder="1" applyAlignment="1">
      <alignment horizontal="center" vertical="center" wrapText="1"/>
    </xf>
    <xf numFmtId="4" fontId="19" fillId="2" borderId="13" xfId="0" applyNumberFormat="1" applyFont="1" applyFill="1" applyBorder="1" applyAlignment="1">
      <alignment horizontal="center" vertical="center" wrapText="1"/>
    </xf>
    <xf numFmtId="4" fontId="19" fillId="2" borderId="14" xfId="0" applyNumberFormat="1" applyFont="1" applyFill="1" applyBorder="1" applyAlignment="1">
      <alignment horizontal="center" vertical="center" wrapText="1"/>
    </xf>
    <xf numFmtId="4" fontId="19" fillId="2" borderId="15" xfId="0" applyNumberFormat="1" applyFont="1" applyFill="1" applyBorder="1" applyAlignment="1">
      <alignment horizontal="center" vertical="center" wrapText="1"/>
    </xf>
    <xf numFmtId="4" fontId="19" fillId="2" borderId="52" xfId="0" applyNumberFormat="1" applyFont="1" applyFill="1" applyBorder="1" applyAlignment="1">
      <alignment horizontal="center" vertical="center" wrapText="1"/>
    </xf>
    <xf numFmtId="4" fontId="27" fillId="0" borderId="16" xfId="0" applyNumberFormat="1" applyFont="1" applyBorder="1" applyAlignment="1">
      <alignment horizontal="center" vertical="center" wrapText="1"/>
    </xf>
    <xf numFmtId="4" fontId="27" fillId="0" borderId="17" xfId="0" applyNumberFormat="1" applyFont="1" applyBorder="1" applyAlignment="1">
      <alignment horizontal="center" vertical="center" wrapText="1"/>
    </xf>
    <xf numFmtId="4" fontId="27" fillId="0" borderId="18" xfId="0" applyNumberFormat="1" applyFont="1" applyBorder="1" applyAlignment="1">
      <alignment horizontal="center" vertical="center" wrapText="1"/>
    </xf>
    <xf numFmtId="4" fontId="27" fillId="0" borderId="27" xfId="0" applyNumberFormat="1" applyFont="1" applyBorder="1" applyAlignment="1">
      <alignment horizontal="center" vertical="center" wrapText="1"/>
    </xf>
    <xf numFmtId="4" fontId="27" fillId="0" borderId="54" xfId="0" applyNumberFormat="1" applyFont="1" applyBorder="1" applyAlignment="1">
      <alignment horizontal="center" vertical="center" wrapText="1"/>
    </xf>
    <xf numFmtId="4" fontId="27" fillId="0" borderId="2" xfId="0" applyNumberFormat="1" applyFont="1" applyBorder="1" applyAlignment="1">
      <alignment horizontal="center" vertical="center" wrapText="1"/>
    </xf>
    <xf numFmtId="4" fontId="33" fillId="2" borderId="3" xfId="0" applyNumberFormat="1" applyFont="1" applyFill="1" applyBorder="1" applyAlignment="1">
      <alignment horizontal="center" vertical="center"/>
    </xf>
    <xf numFmtId="4" fontId="33" fillId="0" borderId="19" xfId="0" applyNumberFormat="1" applyFont="1" applyBorder="1" applyAlignment="1">
      <alignment horizontal="center" vertical="center" wrapText="1"/>
    </xf>
    <xf numFmtId="4" fontId="33" fillId="0" borderId="20" xfId="0" applyNumberFormat="1" applyFont="1" applyBorder="1" applyAlignment="1">
      <alignment horizontal="center" vertical="center" wrapText="1"/>
    </xf>
    <xf numFmtId="4" fontId="33" fillId="0" borderId="21" xfId="0" applyNumberFormat="1" applyFont="1" applyBorder="1" applyAlignment="1">
      <alignment horizontal="center" vertical="center" wrapText="1"/>
    </xf>
    <xf numFmtId="4" fontId="33" fillId="0" borderId="29" xfId="0" applyNumberFormat="1" applyFont="1" applyBorder="1" applyAlignment="1">
      <alignment horizontal="center" vertical="center" wrapText="1"/>
    </xf>
    <xf numFmtId="4" fontId="33" fillId="0" borderId="57" xfId="0" applyNumberFormat="1" applyFont="1" applyBorder="1" applyAlignment="1">
      <alignment horizontal="center" vertical="center" wrapText="1"/>
    </xf>
    <xf numFmtId="4" fontId="33" fillId="0" borderId="3" xfId="0" applyNumberFormat="1" applyFont="1" applyBorder="1" applyAlignment="1">
      <alignment horizontal="center" vertical="center" wrapText="1"/>
    </xf>
    <xf numFmtId="4" fontId="33" fillId="0" borderId="16" xfId="0" applyNumberFormat="1" applyFont="1" applyBorder="1" applyAlignment="1">
      <alignment horizontal="center" vertical="center" wrapText="1"/>
    </xf>
    <xf numFmtId="4" fontId="33" fillId="0" borderId="17" xfId="0" applyNumberFormat="1" applyFont="1" applyBorder="1" applyAlignment="1">
      <alignment horizontal="center" vertical="center" wrapText="1"/>
    </xf>
    <xf numFmtId="4" fontId="33" fillId="0" borderId="18" xfId="0" applyNumberFormat="1" applyFont="1" applyBorder="1" applyAlignment="1">
      <alignment horizontal="center" vertical="center" wrapText="1"/>
    </xf>
    <xf numFmtId="4" fontId="33" fillId="0" borderId="27" xfId="0" applyNumberFormat="1" applyFont="1" applyBorder="1" applyAlignment="1">
      <alignment horizontal="center" vertical="center" wrapText="1"/>
    </xf>
    <xf numFmtId="4" fontId="33" fillId="3" borderId="54" xfId="0" applyNumberFormat="1" applyFont="1" applyFill="1" applyBorder="1" applyAlignment="1">
      <alignment horizontal="center" vertical="center" wrapText="1"/>
    </xf>
    <xf numFmtId="4" fontId="33" fillId="0" borderId="54" xfId="0" applyNumberFormat="1" applyFont="1" applyBorder="1" applyAlignment="1">
      <alignment horizontal="center" vertical="center" wrapText="1"/>
    </xf>
    <xf numFmtId="4" fontId="33" fillId="0" borderId="2" xfId="0" applyNumberFormat="1" applyFont="1" applyBorder="1" applyAlignment="1">
      <alignment horizontal="center" vertical="center" wrapText="1"/>
    </xf>
    <xf numFmtId="4" fontId="33" fillId="2" borderId="6" xfId="0" applyNumberFormat="1" applyFont="1" applyFill="1" applyBorder="1" applyAlignment="1">
      <alignment horizontal="center" vertical="center"/>
    </xf>
    <xf numFmtId="4" fontId="33" fillId="2" borderId="30" xfId="0" applyNumberFormat="1" applyFont="1" applyFill="1" applyBorder="1" applyAlignment="1">
      <alignment horizontal="right" wrapText="1"/>
    </xf>
    <xf numFmtId="4" fontId="33" fillId="2" borderId="30" xfId="0" applyNumberFormat="1" applyFont="1" applyFill="1" applyBorder="1" applyAlignment="1">
      <alignment horizontal="center" vertical="center" wrapText="1"/>
    </xf>
    <xf numFmtId="4" fontId="33" fillId="2" borderId="6" xfId="0" applyNumberFormat="1" applyFont="1" applyFill="1" applyBorder="1" applyAlignment="1">
      <alignment horizontal="center" vertical="center" wrapText="1"/>
    </xf>
    <xf numFmtId="4" fontId="33" fillId="0" borderId="38" xfId="0" applyNumberFormat="1" applyFont="1" applyBorder="1" applyAlignment="1">
      <alignment horizontal="center" vertical="center" wrapText="1"/>
    </xf>
    <xf numFmtId="4" fontId="33" fillId="0" borderId="31" xfId="0" applyNumberFormat="1" applyFont="1" applyBorder="1" applyAlignment="1">
      <alignment horizontal="center" vertical="center" wrapText="1"/>
    </xf>
    <xf numFmtId="4" fontId="33" fillId="0" borderId="32" xfId="0" applyNumberFormat="1" applyFont="1" applyBorder="1" applyAlignment="1">
      <alignment horizontal="center" vertical="center" wrapText="1"/>
    </xf>
    <xf numFmtId="4" fontId="33" fillId="0" borderId="30" xfId="0" applyNumberFormat="1" applyFont="1" applyBorder="1" applyAlignment="1">
      <alignment horizontal="center" vertical="center" wrapText="1"/>
    </xf>
    <xf numFmtId="4" fontId="33" fillId="2" borderId="78" xfId="0" applyNumberFormat="1" applyFont="1" applyFill="1" applyBorder="1" applyAlignment="1">
      <alignment horizontal="center" vertical="center" wrapText="1"/>
    </xf>
    <xf numFmtId="4" fontId="33" fillId="0" borderId="78" xfId="0" applyNumberFormat="1" applyFont="1" applyBorder="1" applyAlignment="1">
      <alignment horizontal="center" vertical="center" wrapText="1"/>
    </xf>
    <xf numFmtId="4" fontId="33" fillId="0" borderId="6" xfId="0" applyNumberFormat="1" applyFont="1" applyBorder="1" applyAlignment="1">
      <alignment horizontal="center" vertical="center" wrapText="1"/>
    </xf>
    <xf numFmtId="4" fontId="32" fillId="2" borderId="3" xfId="0" applyNumberFormat="1" applyFont="1" applyFill="1" applyBorder="1" applyAlignment="1" applyProtection="1">
      <alignment horizontal="center" vertical="center"/>
      <protection hidden="1"/>
    </xf>
    <xf numFmtId="4" fontId="32" fillId="2" borderId="29" xfId="0" applyNumberFormat="1" applyFont="1" applyFill="1" applyBorder="1" applyAlignment="1">
      <alignment horizontal="left" wrapText="1"/>
    </xf>
    <xf numFmtId="4" fontId="32" fillId="2" borderId="29" xfId="0" applyNumberFormat="1" applyFont="1" applyFill="1" applyBorder="1" applyAlignment="1">
      <alignment horizontal="center" vertical="center" wrapText="1"/>
    </xf>
    <xf numFmtId="4" fontId="32" fillId="2" borderId="3" xfId="0" applyNumberFormat="1" applyFont="1" applyFill="1" applyBorder="1" applyAlignment="1">
      <alignment horizontal="center" vertical="center" wrapText="1"/>
    </xf>
    <xf numFmtId="4" fontId="32" fillId="0" borderId="19" xfId="0" applyNumberFormat="1" applyFont="1" applyBorder="1" applyAlignment="1">
      <alignment horizontal="center" vertical="center" wrapText="1"/>
    </xf>
    <xf numFmtId="4" fontId="32" fillId="0" borderId="20" xfId="0" applyNumberFormat="1" applyFont="1" applyBorder="1" applyAlignment="1">
      <alignment horizontal="center" vertical="center" wrapText="1"/>
    </xf>
    <xf numFmtId="4" fontId="32" fillId="0" borderId="21" xfId="0" applyNumberFormat="1" applyFont="1" applyBorder="1" applyAlignment="1">
      <alignment horizontal="center" vertical="center" wrapText="1"/>
    </xf>
    <xf numFmtId="4" fontId="32" fillId="0" borderId="29" xfId="0" applyNumberFormat="1" applyFont="1" applyBorder="1" applyAlignment="1">
      <alignment horizontal="center" vertical="center" wrapText="1"/>
    </xf>
    <xf numFmtId="4" fontId="32" fillId="2" borderId="57" xfId="0" applyNumberFormat="1" applyFont="1" applyFill="1" applyBorder="1" applyAlignment="1">
      <alignment horizontal="center" vertical="center" wrapText="1"/>
    </xf>
    <xf numFmtId="4" fontId="32" fillId="0" borderId="57" xfId="0" applyNumberFormat="1" applyFont="1" applyBorder="1" applyAlignment="1">
      <alignment horizontal="center" vertical="center" wrapText="1"/>
    </xf>
    <xf numFmtId="4" fontId="32" fillId="0" borderId="3" xfId="0" applyNumberFormat="1" applyFont="1" applyBorder="1" applyAlignment="1">
      <alignment horizontal="center" vertical="center" wrapText="1"/>
    </xf>
    <xf numFmtId="4" fontId="11" fillId="2" borderId="5" xfId="0" applyNumberFormat="1" applyFont="1" applyFill="1" applyBorder="1" applyAlignment="1" applyProtection="1">
      <alignment horizontal="center" vertical="center"/>
      <protection hidden="1"/>
    </xf>
    <xf numFmtId="4" fontId="11" fillId="2" borderId="26" xfId="0" applyNumberFormat="1" applyFont="1" applyFill="1" applyBorder="1" applyAlignment="1">
      <alignment horizontal="right" vertical="center" wrapText="1"/>
    </xf>
    <xf numFmtId="4" fontId="11" fillId="2" borderId="26" xfId="0" applyNumberFormat="1" applyFont="1" applyFill="1" applyBorder="1" applyAlignment="1">
      <alignment horizontal="center" vertical="center" wrapText="1"/>
    </xf>
    <xf numFmtId="4" fontId="11" fillId="2" borderId="5" xfId="0" applyNumberFormat="1" applyFont="1" applyFill="1" applyBorder="1" applyAlignment="1">
      <alignment horizontal="center" vertical="center" wrapText="1"/>
    </xf>
    <xf numFmtId="4" fontId="11" fillId="0" borderId="36" xfId="0" applyNumberFormat="1" applyFont="1" applyBorder="1" applyAlignment="1">
      <alignment horizontal="center" vertical="center" wrapText="1"/>
    </xf>
    <xf numFmtId="4" fontId="11" fillId="0" borderId="37" xfId="0" applyNumberFormat="1" applyFont="1" applyBorder="1" applyAlignment="1">
      <alignment horizontal="center" vertical="center" wrapText="1"/>
    </xf>
    <xf numFmtId="4" fontId="11" fillId="0" borderId="28" xfId="0" applyNumberFormat="1" applyFont="1" applyBorder="1" applyAlignment="1">
      <alignment horizontal="center" vertical="center" wrapText="1"/>
    </xf>
    <xf numFmtId="4" fontId="11" fillId="0" borderId="26" xfId="0" applyNumberFormat="1" applyFont="1" applyBorder="1" applyAlignment="1">
      <alignment horizontal="center" vertical="center" wrapText="1"/>
    </xf>
    <xf numFmtId="4" fontId="11" fillId="2" borderId="50" xfId="0" applyNumberFormat="1" applyFont="1" applyFill="1" applyBorder="1" applyAlignment="1">
      <alignment horizontal="center" vertical="center" wrapText="1"/>
    </xf>
    <xf numFmtId="4" fontId="11" fillId="0" borderId="50" xfId="0" applyNumberFormat="1" applyFont="1" applyBorder="1" applyAlignment="1">
      <alignment horizontal="center" vertical="center" wrapText="1"/>
    </xf>
    <xf numFmtId="4" fontId="11" fillId="0" borderId="5" xfId="0" applyNumberFormat="1" applyFont="1" applyBorder="1" applyAlignment="1">
      <alignment horizontal="center" vertical="center" wrapText="1"/>
    </xf>
    <xf numFmtId="4" fontId="16" fillId="2" borderId="5" xfId="0" applyNumberFormat="1" applyFont="1" applyFill="1" applyBorder="1" applyAlignment="1" applyProtection="1">
      <alignment horizontal="center" vertical="center"/>
      <protection hidden="1"/>
    </xf>
    <xf numFmtId="4" fontId="16" fillId="2" borderId="26" xfId="0" applyNumberFormat="1" applyFont="1" applyFill="1" applyBorder="1" applyAlignment="1">
      <alignment horizontal="right" vertical="center" wrapText="1"/>
    </xf>
    <xf numFmtId="4" fontId="11" fillId="2" borderId="2" xfId="0" applyNumberFormat="1" applyFont="1" applyFill="1" applyBorder="1" applyAlignment="1">
      <alignment horizontal="center" vertical="center"/>
    </xf>
    <xf numFmtId="4" fontId="11" fillId="2" borderId="27" xfId="0" applyNumberFormat="1" applyFont="1" applyFill="1" applyBorder="1" applyAlignment="1">
      <alignment horizontal="right" wrapText="1"/>
    </xf>
    <xf numFmtId="4" fontId="11" fillId="2" borderId="3" xfId="0" applyNumberFormat="1" applyFont="1" applyFill="1" applyBorder="1" applyAlignment="1">
      <alignment horizontal="center" vertical="center"/>
    </xf>
    <xf numFmtId="4" fontId="11" fillId="2" borderId="29" xfId="0" applyNumberFormat="1" applyFont="1" applyFill="1" applyBorder="1" applyAlignment="1">
      <alignment horizontal="right" wrapText="1"/>
    </xf>
    <xf numFmtId="4" fontId="11" fillId="0" borderId="57" xfId="0" applyNumberFormat="1" applyFont="1" applyBorder="1" applyAlignment="1">
      <alignment horizontal="center" vertical="center" wrapText="1"/>
    </xf>
    <xf numFmtId="4" fontId="11" fillId="0" borderId="19" xfId="0" applyNumberFormat="1" applyFont="1" applyBorder="1" applyAlignment="1">
      <alignment horizontal="center" vertical="center" wrapText="1"/>
    </xf>
    <xf numFmtId="4" fontId="11" fillId="0" borderId="20" xfId="0" applyNumberFormat="1" applyFont="1" applyBorder="1" applyAlignment="1">
      <alignment horizontal="center" vertical="center" wrapText="1"/>
    </xf>
    <xf numFmtId="4" fontId="11" fillId="0" borderId="21" xfId="0" applyNumberFormat="1" applyFont="1" applyBorder="1" applyAlignment="1">
      <alignment horizontal="center" vertical="center" wrapText="1"/>
    </xf>
    <xf numFmtId="4" fontId="11" fillId="0" borderId="29"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165" fontId="32" fillId="2" borderId="44" xfId="0" applyNumberFormat="1" applyFont="1" applyFill="1" applyBorder="1" applyAlignment="1" applyProtection="1">
      <alignment horizontal="center" vertical="center"/>
      <protection hidden="1"/>
    </xf>
    <xf numFmtId="4" fontId="32" fillId="2" borderId="53" xfId="0" applyNumberFormat="1" applyFont="1" applyFill="1" applyBorder="1" applyAlignment="1">
      <alignment horizontal="left" vertical="center" wrapText="1"/>
    </xf>
    <xf numFmtId="165" fontId="32" fillId="2" borderId="27" xfId="0" applyNumberFormat="1" applyFont="1" applyFill="1" applyBorder="1" applyAlignment="1">
      <alignment horizontal="center" vertical="center" wrapText="1"/>
    </xf>
    <xf numFmtId="4" fontId="32" fillId="2" borderId="2" xfId="0" applyNumberFormat="1" applyFont="1" applyFill="1" applyBorder="1" applyAlignment="1">
      <alignment horizontal="center" vertical="center" wrapText="1"/>
    </xf>
    <xf numFmtId="4" fontId="32" fillId="2" borderId="16" xfId="0" applyNumberFormat="1" applyFont="1" applyFill="1" applyBorder="1" applyAlignment="1">
      <alignment horizontal="center" vertical="center" wrapText="1"/>
    </xf>
    <xf numFmtId="4" fontId="32" fillId="2" borderId="17" xfId="0" applyNumberFormat="1" applyFont="1" applyFill="1" applyBorder="1" applyAlignment="1">
      <alignment horizontal="center" vertical="center" wrapText="1"/>
    </xf>
    <xf numFmtId="4" fontId="32" fillId="2" borderId="18" xfId="0" applyNumberFormat="1" applyFont="1" applyFill="1" applyBorder="1" applyAlignment="1">
      <alignment horizontal="center" vertical="center" wrapText="1"/>
    </xf>
    <xf numFmtId="4" fontId="32" fillId="2" borderId="27" xfId="0" applyNumberFormat="1" applyFont="1" applyFill="1" applyBorder="1" applyAlignment="1">
      <alignment horizontal="center" vertical="center" wrapText="1"/>
    </xf>
    <xf numFmtId="4" fontId="32" fillId="2" borderId="54" xfId="0" applyNumberFormat="1" applyFont="1" applyFill="1" applyBorder="1" applyAlignment="1">
      <alignment horizontal="center" vertical="center" wrapText="1"/>
    </xf>
    <xf numFmtId="165" fontId="11" fillId="0" borderId="27" xfId="0" applyNumberFormat="1" applyFont="1" applyBorder="1" applyAlignment="1">
      <alignment horizontal="center" vertical="center" wrapText="1"/>
    </xf>
    <xf numFmtId="4" fontId="19" fillId="2" borderId="4" xfId="0" applyNumberFormat="1" applyFont="1" applyFill="1" applyBorder="1" applyAlignment="1" applyProtection="1">
      <alignment horizontal="center" vertical="center"/>
      <protection hidden="1"/>
    </xf>
    <xf numFmtId="165" fontId="32" fillId="2" borderId="51" xfId="0" applyNumberFormat="1" applyFont="1" applyFill="1" applyBorder="1" applyAlignment="1">
      <alignment horizontal="center" vertical="center" wrapText="1"/>
    </xf>
    <xf numFmtId="165" fontId="32" fillId="3" borderId="51" xfId="0" applyNumberFormat="1" applyFont="1" applyFill="1" applyBorder="1" applyAlignment="1">
      <alignment horizontal="center" vertical="center" wrapText="1"/>
    </xf>
    <xf numFmtId="165" fontId="16" fillId="0" borderId="27" xfId="0" applyNumberFormat="1" applyFont="1" applyBorder="1" applyAlignment="1">
      <alignment horizontal="center" vertical="center" wrapText="1"/>
    </xf>
    <xf numFmtId="4" fontId="16" fillId="2" borderId="16" xfId="0" applyNumberFormat="1" applyFont="1" applyFill="1" applyBorder="1" applyAlignment="1">
      <alignment horizontal="center" vertical="center" wrapText="1"/>
    </xf>
    <xf numFmtId="4" fontId="16" fillId="2" borderId="17" xfId="0" applyNumberFormat="1" applyFont="1" applyFill="1" applyBorder="1" applyAlignment="1">
      <alignment horizontal="center" vertical="center" wrapText="1"/>
    </xf>
    <xf numFmtId="4" fontId="16" fillId="2" borderId="18" xfId="0" applyNumberFormat="1" applyFont="1" applyFill="1" applyBorder="1" applyAlignment="1">
      <alignment horizontal="center" vertical="center" wrapText="1"/>
    </xf>
    <xf numFmtId="4" fontId="16" fillId="2" borderId="27" xfId="0" applyNumberFormat="1" applyFont="1" applyFill="1" applyBorder="1" applyAlignment="1">
      <alignment horizontal="center" vertical="center" wrapText="1"/>
    </xf>
    <xf numFmtId="165" fontId="11" fillId="0" borderId="29" xfId="0" applyNumberFormat="1" applyFont="1" applyBorder="1" applyAlignment="1">
      <alignment horizontal="center" vertical="center" wrapText="1"/>
    </xf>
    <xf numFmtId="165" fontId="11" fillId="3" borderId="27" xfId="0" applyNumberFormat="1" applyFont="1" applyFill="1" applyBorder="1" applyAlignment="1">
      <alignment horizontal="center" vertical="center" wrapText="1"/>
    </xf>
    <xf numFmtId="165" fontId="11" fillId="3" borderId="29" xfId="0" applyNumberFormat="1" applyFont="1" applyFill="1" applyBorder="1" applyAlignment="1">
      <alignment horizontal="center" vertical="center" wrapText="1"/>
    </xf>
    <xf numFmtId="4" fontId="27" fillId="2" borderId="6" xfId="0" applyNumberFormat="1" applyFont="1" applyFill="1" applyBorder="1" applyAlignment="1">
      <alignment horizontal="center" vertical="center"/>
    </xf>
    <xf numFmtId="165" fontId="11" fillId="0" borderId="30" xfId="0" applyNumberFormat="1" applyFont="1" applyBorder="1" applyAlignment="1">
      <alignment horizontal="center" vertical="center" wrapText="1"/>
    </xf>
    <xf numFmtId="4" fontId="11" fillId="2" borderId="6" xfId="0" applyNumberFormat="1" applyFont="1" applyFill="1" applyBorder="1" applyAlignment="1">
      <alignment horizontal="center" vertical="center" wrapText="1"/>
    </xf>
    <xf numFmtId="4" fontId="11" fillId="2" borderId="38" xfId="0" applyNumberFormat="1" applyFont="1" applyFill="1" applyBorder="1" applyAlignment="1">
      <alignment horizontal="center" vertical="center" wrapText="1"/>
    </xf>
    <xf numFmtId="4" fontId="11" fillId="2" borderId="31" xfId="0" applyNumberFormat="1" applyFont="1" applyFill="1" applyBorder="1" applyAlignment="1">
      <alignment horizontal="center" vertical="center" wrapText="1"/>
    </xf>
    <xf numFmtId="4" fontId="11" fillId="2" borderId="32" xfId="0" applyNumberFormat="1" applyFont="1" applyFill="1" applyBorder="1" applyAlignment="1">
      <alignment horizontal="center" vertical="center" wrapText="1"/>
    </xf>
    <xf numFmtId="4" fontId="11" fillId="2" borderId="30" xfId="0" applyNumberFormat="1" applyFont="1" applyFill="1" applyBorder="1" applyAlignment="1">
      <alignment horizontal="center" vertical="center" wrapText="1"/>
    </xf>
    <xf numFmtId="4" fontId="11" fillId="2" borderId="78" xfId="0" applyNumberFormat="1" applyFont="1" applyFill="1" applyBorder="1" applyAlignment="1">
      <alignment horizontal="center" vertical="center" wrapText="1"/>
    </xf>
    <xf numFmtId="4" fontId="19" fillId="2" borderId="3" xfId="0" applyNumberFormat="1" applyFont="1" applyFill="1" applyBorder="1" applyAlignment="1" applyProtection="1">
      <alignment horizontal="center" vertical="center"/>
      <protection hidden="1"/>
    </xf>
    <xf numFmtId="165" fontId="32" fillId="0" borderId="29" xfId="0" applyNumberFormat="1" applyFont="1" applyBorder="1" applyAlignment="1">
      <alignment horizontal="center" vertical="center" wrapText="1"/>
    </xf>
    <xf numFmtId="4" fontId="32" fillId="2" borderId="19" xfId="0" applyNumberFormat="1" applyFont="1" applyFill="1" applyBorder="1" applyAlignment="1">
      <alignment horizontal="center" vertical="center" wrapText="1"/>
    </xf>
    <xf numFmtId="4" fontId="32" fillId="2" borderId="20" xfId="0" applyNumberFormat="1" applyFont="1" applyFill="1" applyBorder="1" applyAlignment="1">
      <alignment horizontal="center" vertical="center" wrapText="1"/>
    </xf>
    <xf numFmtId="4" fontId="32" fillId="2" borderId="21" xfId="0" applyNumberFormat="1" applyFont="1" applyFill="1" applyBorder="1" applyAlignment="1">
      <alignment horizontal="center" vertical="center" wrapText="1"/>
    </xf>
    <xf numFmtId="4" fontId="27" fillId="2" borderId="5" xfId="0" applyNumberFormat="1" applyFont="1" applyFill="1" applyBorder="1" applyAlignment="1" applyProtection="1">
      <alignment horizontal="center" vertical="center"/>
      <protection hidden="1"/>
    </xf>
    <xf numFmtId="4" fontId="33" fillId="2" borderId="26" xfId="0" applyNumberFormat="1" applyFont="1" applyFill="1" applyBorder="1" applyAlignment="1">
      <alignment horizontal="right" vertical="center" wrapText="1"/>
    </xf>
    <xf numFmtId="165" fontId="11" fillId="0" borderId="26" xfId="0" applyNumberFormat="1" applyFont="1" applyBorder="1" applyAlignment="1">
      <alignment horizontal="center" vertical="center" wrapText="1"/>
    </xf>
    <xf numFmtId="4" fontId="11" fillId="2" borderId="36" xfId="0" applyNumberFormat="1" applyFont="1" applyFill="1" applyBorder="1" applyAlignment="1">
      <alignment horizontal="center" vertical="center" wrapText="1"/>
    </xf>
    <xf numFmtId="4" fontId="11" fillId="2" borderId="37" xfId="0" applyNumberFormat="1" applyFont="1" applyFill="1" applyBorder="1" applyAlignment="1">
      <alignment horizontal="center" vertical="center" wrapText="1"/>
    </xf>
    <xf numFmtId="4" fontId="11" fillId="2" borderId="28" xfId="0" applyNumberFormat="1" applyFont="1" applyFill="1" applyBorder="1" applyAlignment="1">
      <alignment horizontal="center" vertical="center" wrapText="1"/>
    </xf>
    <xf numFmtId="4" fontId="27" fillId="2" borderId="26" xfId="0" applyNumberFormat="1" applyFont="1" applyFill="1" applyBorder="1" applyAlignment="1">
      <alignment horizontal="right" vertical="center" wrapText="1"/>
    </xf>
    <xf numFmtId="4" fontId="33" fillId="2" borderId="29" xfId="0" applyNumberFormat="1" applyFont="1" applyFill="1" applyBorder="1" applyAlignment="1">
      <alignment horizontal="right" vertical="center" wrapText="1"/>
    </xf>
    <xf numFmtId="0" fontId="11" fillId="2" borderId="26" xfId="0" applyFont="1" applyFill="1" applyBorder="1" applyAlignment="1" applyProtection="1">
      <alignment horizontal="center" vertical="center"/>
      <protection hidden="1"/>
    </xf>
    <xf numFmtId="0" fontId="11" fillId="3" borderId="4" xfId="0" applyFont="1" applyFill="1" applyBorder="1" applyAlignment="1" applyProtection="1">
      <alignment horizontal="left" vertical="center" wrapText="1"/>
      <protection hidden="1"/>
    </xf>
    <xf numFmtId="2" fontId="32" fillId="2" borderId="79" xfId="0" applyNumberFormat="1" applyFont="1" applyFill="1" applyBorder="1" applyAlignment="1">
      <alignment horizontal="center" vertical="center" wrapText="1"/>
    </xf>
    <xf numFmtId="2" fontId="32" fillId="2" borderId="2" xfId="0" applyNumberFormat="1" applyFont="1" applyFill="1" applyBorder="1" applyAlignment="1">
      <alignment horizontal="center" vertical="center" wrapText="1"/>
    </xf>
    <xf numFmtId="2" fontId="32" fillId="2" borderId="50" xfId="0" applyNumberFormat="1" applyFont="1" applyFill="1" applyBorder="1" applyAlignment="1" applyProtection="1">
      <alignment horizontal="center" vertical="center" wrapText="1"/>
      <protection hidden="1"/>
    </xf>
    <xf numFmtId="0" fontId="11" fillId="2" borderId="5" xfId="0" applyFont="1" applyFill="1" applyBorder="1" applyAlignment="1" applyProtection="1">
      <alignment horizontal="left" vertical="center" wrapText="1"/>
      <protection hidden="1"/>
    </xf>
    <xf numFmtId="2" fontId="11" fillId="2" borderId="80" xfId="0" applyNumberFormat="1" applyFont="1" applyFill="1" applyBorder="1" applyAlignment="1">
      <alignment horizontal="center" vertical="center" wrapText="1"/>
    </xf>
    <xf numFmtId="2" fontId="11" fillId="2" borderId="2" xfId="0" applyNumberFormat="1" applyFont="1" applyFill="1" applyBorder="1" applyAlignment="1">
      <alignment horizontal="center" vertical="center" wrapText="1"/>
    </xf>
    <xf numFmtId="2" fontId="11" fillId="0" borderId="50" xfId="0" applyNumberFormat="1" applyFont="1" applyBorder="1" applyAlignment="1" applyProtection="1">
      <alignment horizontal="center" vertical="center" wrapText="1"/>
      <protection hidden="1"/>
    </xf>
    <xf numFmtId="2" fontId="11" fillId="2" borderId="50" xfId="0" applyNumberFormat="1" applyFont="1" applyFill="1" applyBorder="1" applyAlignment="1" applyProtection="1">
      <alignment horizontal="center" vertical="center" wrapText="1"/>
      <protection hidden="1"/>
    </xf>
    <xf numFmtId="0" fontId="16" fillId="2" borderId="81" xfId="0" applyFont="1" applyFill="1" applyBorder="1" applyAlignment="1" applyProtection="1">
      <alignment horizontal="center" vertical="center"/>
      <protection hidden="1"/>
    </xf>
    <xf numFmtId="4" fontId="16" fillId="2" borderId="6" xfId="0" applyNumberFormat="1" applyFont="1" applyFill="1" applyBorder="1" applyAlignment="1">
      <alignment horizontal="right" vertical="center" wrapText="1"/>
    </xf>
    <xf numFmtId="2" fontId="11" fillId="2" borderId="82" xfId="0" applyNumberFormat="1" applyFont="1" applyFill="1" applyBorder="1" applyAlignment="1">
      <alignment horizontal="center" vertical="center" wrapText="1"/>
    </xf>
    <xf numFmtId="2" fontId="11" fillId="2" borderId="3" xfId="0" applyNumberFormat="1" applyFont="1" applyFill="1" applyBorder="1" applyAlignment="1">
      <alignment horizontal="center" vertical="center" wrapText="1"/>
    </xf>
    <xf numFmtId="2" fontId="11" fillId="0" borderId="83" xfId="0" applyNumberFormat="1" applyFont="1" applyBorder="1" applyAlignment="1" applyProtection="1">
      <alignment horizontal="center" vertical="center" wrapText="1"/>
      <protection hidden="1"/>
    </xf>
    <xf numFmtId="2" fontId="11" fillId="2" borderId="83" xfId="0" applyNumberFormat="1" applyFont="1" applyFill="1" applyBorder="1" applyAlignment="1" applyProtection="1">
      <alignment horizontal="center" vertical="center" wrapText="1"/>
      <protection hidden="1"/>
    </xf>
    <xf numFmtId="0" fontId="16" fillId="2" borderId="51" xfId="0" applyFont="1" applyFill="1" applyBorder="1" applyAlignment="1" applyProtection="1">
      <alignment horizontal="center" vertical="center"/>
      <protection hidden="1"/>
    </xf>
    <xf numFmtId="0" fontId="16" fillId="3" borderId="51" xfId="0" applyFont="1" applyFill="1" applyBorder="1" applyAlignment="1" applyProtection="1">
      <alignment horizontal="left" vertical="center" wrapText="1"/>
      <protection hidden="1"/>
    </xf>
    <xf numFmtId="2" fontId="19" fillId="2" borderId="79" xfId="0" applyNumberFormat="1" applyFont="1" applyFill="1" applyBorder="1" applyAlignment="1">
      <alignment horizontal="center" vertical="center" wrapText="1"/>
    </xf>
    <xf numFmtId="2" fontId="19" fillId="2" borderId="4" xfId="0" applyNumberFormat="1" applyFont="1" applyFill="1" applyBorder="1" applyAlignment="1">
      <alignment horizontal="center" vertical="center" wrapText="1"/>
    </xf>
    <xf numFmtId="2" fontId="19" fillId="2" borderId="52" xfId="0" applyNumberFormat="1" applyFont="1" applyFill="1" applyBorder="1" applyAlignment="1" applyProtection="1">
      <alignment horizontal="center" vertical="center" wrapText="1"/>
      <protection hidden="1"/>
    </xf>
    <xf numFmtId="0" fontId="16" fillId="2" borderId="27" xfId="0" applyFont="1" applyFill="1" applyBorder="1" applyAlignment="1" applyProtection="1">
      <alignment horizontal="center" vertical="center"/>
      <protection hidden="1"/>
    </xf>
    <xf numFmtId="0" fontId="16" fillId="2" borderId="27" xfId="0" applyFont="1" applyFill="1" applyBorder="1" applyAlignment="1" applyProtection="1">
      <alignment horizontal="left" vertical="center" wrapText="1"/>
      <protection hidden="1"/>
    </xf>
    <xf numFmtId="2" fontId="16" fillId="2" borderId="80" xfId="0" applyNumberFormat="1" applyFont="1" applyFill="1" applyBorder="1" applyAlignment="1">
      <alignment horizontal="center" vertical="center" wrapText="1"/>
    </xf>
    <xf numFmtId="2" fontId="16" fillId="2" borderId="2" xfId="0" applyNumberFormat="1" applyFont="1" applyFill="1" applyBorder="1" applyAlignment="1">
      <alignment horizontal="center" vertical="center" wrapText="1"/>
    </xf>
    <xf numFmtId="2" fontId="16" fillId="0" borderId="50" xfId="0" applyNumberFormat="1" applyFont="1" applyBorder="1" applyAlignment="1" applyProtection="1">
      <alignment horizontal="center" vertical="center" wrapText="1"/>
      <protection hidden="1"/>
    </xf>
    <xf numFmtId="2" fontId="16" fillId="2" borderId="50" xfId="0" applyNumberFormat="1" applyFont="1" applyFill="1" applyBorder="1" applyAlignment="1" applyProtection="1">
      <alignment horizontal="center" vertical="center" wrapText="1"/>
      <protection hidden="1"/>
    </xf>
    <xf numFmtId="0" fontId="16" fillId="2" borderId="29" xfId="0" applyFont="1" applyFill="1" applyBorder="1" applyAlignment="1" applyProtection="1">
      <alignment horizontal="center" vertical="center"/>
      <protection hidden="1"/>
    </xf>
    <xf numFmtId="0" fontId="16" fillId="2" borderId="29" xfId="0" applyFont="1" applyFill="1" applyBorder="1" applyAlignment="1" applyProtection="1">
      <alignment horizontal="left" vertical="center" wrapText="1"/>
      <protection hidden="1"/>
    </xf>
    <xf numFmtId="2" fontId="16" fillId="2" borderId="82" xfId="0" applyNumberFormat="1" applyFont="1" applyFill="1" applyBorder="1" applyAlignment="1">
      <alignment horizontal="center" vertical="center" wrapText="1"/>
    </xf>
    <xf numFmtId="2" fontId="16" fillId="2" borderId="3" xfId="0" applyNumberFormat="1" applyFont="1" applyFill="1" applyBorder="1" applyAlignment="1">
      <alignment horizontal="center" vertical="center" wrapText="1"/>
    </xf>
    <xf numFmtId="2" fontId="16" fillId="0" borderId="83" xfId="0" applyNumberFormat="1" applyFont="1" applyBorder="1" applyAlignment="1" applyProtection="1">
      <alignment horizontal="center" vertical="center" wrapText="1"/>
      <protection hidden="1"/>
    </xf>
    <xf numFmtId="2" fontId="16" fillId="2" borderId="83" xfId="0" applyNumberFormat="1" applyFont="1" applyFill="1" applyBorder="1" applyAlignment="1" applyProtection="1">
      <alignment horizontal="center" vertical="center" wrapText="1"/>
      <protection hidden="1"/>
    </xf>
    <xf numFmtId="0" fontId="16" fillId="2" borderId="6" xfId="0" applyFont="1" applyFill="1" applyBorder="1" applyAlignment="1" applyProtection="1">
      <alignment horizontal="left" vertical="center" wrapText="1"/>
      <protection hidden="1"/>
    </xf>
    <xf numFmtId="0" fontId="11" fillId="3" borderId="26" xfId="0" applyFont="1" applyFill="1" applyBorder="1" applyAlignment="1" applyProtection="1">
      <alignment horizontal="left" vertical="center" wrapText="1"/>
      <protection hidden="1"/>
    </xf>
    <xf numFmtId="0" fontId="16" fillId="2" borderId="39" xfId="0" applyFont="1" applyFill="1" applyBorder="1" applyAlignment="1" applyProtection="1">
      <alignment horizontal="center" vertical="center"/>
      <protection hidden="1"/>
    </xf>
    <xf numFmtId="0" fontId="11" fillId="3" borderId="1" xfId="0" applyFont="1" applyFill="1" applyBorder="1" applyAlignment="1" applyProtection="1">
      <alignment horizontal="left" vertical="center" wrapText="1"/>
      <protection hidden="1"/>
    </xf>
    <xf numFmtId="2" fontId="16" fillId="2" borderId="84" xfId="0" applyNumberFormat="1" applyFont="1" applyFill="1" applyBorder="1" applyAlignment="1">
      <alignment horizontal="center" vertical="center" wrapText="1"/>
    </xf>
    <xf numFmtId="2" fontId="16" fillId="2" borderId="1" xfId="0" applyNumberFormat="1" applyFont="1" applyFill="1" applyBorder="1" applyAlignment="1">
      <alignment horizontal="center" vertical="center" wrapText="1"/>
    </xf>
    <xf numFmtId="2" fontId="16" fillId="0" borderId="85" xfId="0" applyNumberFormat="1" applyFont="1" applyBorder="1" applyAlignment="1" applyProtection="1">
      <alignment horizontal="center" vertical="center" wrapText="1"/>
      <protection hidden="1"/>
    </xf>
    <xf numFmtId="2" fontId="16" fillId="2" borderId="85" xfId="0" applyNumberFormat="1" applyFont="1" applyFill="1" applyBorder="1" applyAlignment="1" applyProtection="1">
      <alignment horizontal="center" vertical="center" wrapText="1"/>
      <protection hidden="1"/>
    </xf>
    <xf numFmtId="4" fontId="16" fillId="2" borderId="27" xfId="0" applyNumberFormat="1" applyFont="1" applyFill="1" applyBorder="1" applyAlignment="1">
      <alignment horizontal="left" wrapText="1"/>
    </xf>
    <xf numFmtId="2" fontId="16" fillId="0" borderId="54" xfId="0" applyNumberFormat="1" applyFont="1" applyBorder="1" applyAlignment="1" applyProtection="1">
      <alignment horizontal="center" vertical="center" wrapText="1"/>
      <protection hidden="1"/>
    </xf>
    <xf numFmtId="2" fontId="16" fillId="2" borderId="54" xfId="0" applyNumberFormat="1" applyFont="1" applyFill="1" applyBorder="1" applyAlignment="1" applyProtection="1">
      <alignment horizontal="center" vertical="center" wrapText="1"/>
      <protection hidden="1"/>
    </xf>
    <xf numFmtId="0" fontId="16" fillId="3" borderId="39" xfId="0" applyFont="1" applyFill="1" applyBorder="1" applyAlignment="1" applyProtection="1">
      <alignment horizontal="left" vertical="center" wrapText="1"/>
      <protection hidden="1"/>
    </xf>
    <xf numFmtId="0" fontId="16" fillId="2" borderId="59" xfId="0" applyFont="1" applyFill="1" applyBorder="1" applyAlignment="1" applyProtection="1">
      <alignment horizontal="center" vertical="center"/>
      <protection hidden="1"/>
    </xf>
    <xf numFmtId="0" fontId="16" fillId="3" borderId="59" xfId="0" applyFont="1" applyFill="1" applyBorder="1" applyAlignment="1" applyProtection="1">
      <alignment horizontal="left" vertical="center" wrapText="1"/>
      <protection hidden="1"/>
    </xf>
    <xf numFmtId="2" fontId="16" fillId="2" borderId="86" xfId="0" applyNumberFormat="1" applyFont="1" applyFill="1" applyBorder="1" applyAlignment="1">
      <alignment horizontal="center" vertical="center" wrapText="1"/>
    </xf>
    <xf numFmtId="2" fontId="16" fillId="2" borderId="58" xfId="0" applyNumberFormat="1" applyFont="1" applyFill="1" applyBorder="1" applyAlignment="1">
      <alignment horizontal="center" vertical="center" wrapText="1"/>
    </xf>
    <xf numFmtId="2" fontId="16" fillId="0" borderId="62" xfId="0" applyNumberFormat="1" applyFont="1" applyBorder="1" applyAlignment="1" applyProtection="1">
      <alignment horizontal="center" vertical="center" wrapText="1"/>
      <protection hidden="1"/>
    </xf>
    <xf numFmtId="2" fontId="16" fillId="2" borderId="62" xfId="0" applyNumberFormat="1" applyFont="1" applyFill="1" applyBorder="1" applyAlignment="1" applyProtection="1">
      <alignment horizontal="center" vertical="center" wrapText="1"/>
      <protection hidden="1"/>
    </xf>
    <xf numFmtId="166" fontId="32" fillId="2" borderId="48" xfId="0" applyNumberFormat="1" applyFont="1" applyFill="1" applyBorder="1" applyAlignment="1" applyProtection="1">
      <alignment horizontal="center" vertical="center"/>
      <protection hidden="1"/>
    </xf>
    <xf numFmtId="4" fontId="32" fillId="2" borderId="87" xfId="0" applyNumberFormat="1" applyFont="1" applyFill="1" applyBorder="1" applyAlignment="1" applyProtection="1">
      <alignment horizontal="center" vertical="center"/>
      <protection hidden="1"/>
    </xf>
    <xf numFmtId="4" fontId="32" fillId="2" borderId="87" xfId="0" applyNumberFormat="1" applyFont="1" applyFill="1" applyBorder="1" applyAlignment="1">
      <alignment horizontal="left" vertical="center" wrapText="1"/>
    </xf>
    <xf numFmtId="165" fontId="32" fillId="2" borderId="88" xfId="0" applyNumberFormat="1" applyFont="1" applyFill="1" applyBorder="1" applyAlignment="1" applyProtection="1">
      <alignment horizontal="center" vertical="center"/>
      <protection hidden="1"/>
    </xf>
    <xf numFmtId="4" fontId="32" fillId="2" borderId="89" xfId="0" applyNumberFormat="1" applyFont="1" applyFill="1" applyBorder="1" applyAlignment="1" applyProtection="1">
      <alignment horizontal="center" vertical="center"/>
      <protection hidden="1"/>
    </xf>
    <xf numFmtId="4" fontId="32" fillId="2" borderId="90" xfId="0" applyNumberFormat="1" applyFont="1" applyFill="1" applyBorder="1" applyAlignment="1" applyProtection="1">
      <alignment horizontal="center" vertical="center"/>
      <protection hidden="1"/>
    </xf>
    <xf numFmtId="4" fontId="32" fillId="2" borderId="91" xfId="0" applyNumberFormat="1" applyFont="1" applyFill="1" applyBorder="1" applyAlignment="1" applyProtection="1">
      <alignment horizontal="center" vertical="center"/>
      <protection hidden="1"/>
    </xf>
    <xf numFmtId="4" fontId="32" fillId="2" borderId="88" xfId="0" applyNumberFormat="1" applyFont="1" applyFill="1" applyBorder="1" applyAlignment="1" applyProtection="1">
      <alignment horizontal="center" vertical="center"/>
      <protection hidden="1"/>
    </xf>
    <xf numFmtId="4" fontId="32" fillId="2" borderId="92" xfId="0" applyNumberFormat="1" applyFont="1" applyFill="1" applyBorder="1" applyAlignment="1" applyProtection="1">
      <alignment horizontal="center" vertical="center"/>
      <protection hidden="1"/>
    </xf>
    <xf numFmtId="166" fontId="32" fillId="2" borderId="92" xfId="0" applyNumberFormat="1" applyFont="1" applyFill="1" applyBorder="1" applyAlignment="1" applyProtection="1">
      <alignment horizontal="center" vertical="center"/>
      <protection hidden="1"/>
    </xf>
    <xf numFmtId="4" fontId="27" fillId="2" borderId="2" xfId="0" applyNumberFormat="1" applyFont="1" applyFill="1" applyBorder="1" applyAlignment="1" applyProtection="1">
      <alignment horizontal="center" vertical="center" wrapText="1"/>
      <protection hidden="1"/>
    </xf>
    <xf numFmtId="165" fontId="16" fillId="0" borderId="27" xfId="0" applyNumberFormat="1" applyFont="1" applyBorder="1" applyAlignment="1" applyProtection="1">
      <alignment horizontal="center" vertical="center"/>
      <protection hidden="1"/>
    </xf>
    <xf numFmtId="4" fontId="16" fillId="2" borderId="2" xfId="0" applyNumberFormat="1" applyFont="1" applyFill="1" applyBorder="1" applyAlignment="1" applyProtection="1">
      <alignment horizontal="center" vertical="center"/>
      <protection hidden="1"/>
    </xf>
    <xf numFmtId="4" fontId="16" fillId="2" borderId="16" xfId="0" applyNumberFormat="1" applyFont="1" applyFill="1" applyBorder="1" applyAlignment="1" applyProtection="1">
      <alignment horizontal="center" vertical="center"/>
      <protection hidden="1"/>
    </xf>
    <xf numFmtId="4" fontId="16" fillId="2" borderId="17" xfId="0" applyNumberFormat="1" applyFont="1" applyFill="1" applyBorder="1" applyAlignment="1" applyProtection="1">
      <alignment horizontal="center" vertical="center"/>
      <protection hidden="1"/>
    </xf>
    <xf numFmtId="4" fontId="16" fillId="2" borderId="18" xfId="0" applyNumberFormat="1" applyFont="1" applyFill="1" applyBorder="1" applyAlignment="1" applyProtection="1">
      <alignment horizontal="center" vertical="center"/>
      <protection hidden="1"/>
    </xf>
    <xf numFmtId="4" fontId="16" fillId="2" borderId="27" xfId="0" applyNumberFormat="1" applyFont="1" applyFill="1" applyBorder="1" applyAlignment="1" applyProtection="1">
      <alignment horizontal="center" vertical="center"/>
      <protection hidden="1"/>
    </xf>
    <xf numFmtId="4" fontId="16" fillId="2" borderId="54" xfId="0" applyNumberFormat="1" applyFont="1" applyFill="1" applyBorder="1" applyAlignment="1" applyProtection="1">
      <alignment horizontal="center" vertical="center"/>
      <protection hidden="1"/>
    </xf>
    <xf numFmtId="166" fontId="16" fillId="2" borderId="54" xfId="0" applyNumberFormat="1" applyFont="1" applyFill="1" applyBorder="1" applyAlignment="1" applyProtection="1">
      <alignment horizontal="center" vertical="center"/>
      <protection hidden="1"/>
    </xf>
    <xf numFmtId="165" fontId="32" fillId="2" borderId="51" xfId="0" applyNumberFormat="1" applyFont="1" applyFill="1" applyBorder="1" applyAlignment="1" applyProtection="1">
      <alignment horizontal="center" vertical="center" wrapText="1"/>
      <protection hidden="1"/>
    </xf>
    <xf numFmtId="4" fontId="32" fillId="2" borderId="4" xfId="0" applyNumberFormat="1" applyFont="1" applyFill="1" applyBorder="1" applyAlignment="1" applyProtection="1">
      <alignment horizontal="center" vertical="center" wrapText="1"/>
      <protection hidden="1"/>
    </xf>
    <xf numFmtId="4" fontId="32" fillId="2" borderId="13" xfId="0" applyNumberFormat="1" applyFont="1" applyFill="1" applyBorder="1" applyAlignment="1" applyProtection="1">
      <alignment horizontal="center" vertical="center" wrapText="1"/>
      <protection hidden="1"/>
    </xf>
    <xf numFmtId="4" fontId="32" fillId="2" borderId="14" xfId="0" applyNumberFormat="1" applyFont="1" applyFill="1" applyBorder="1" applyAlignment="1" applyProtection="1">
      <alignment horizontal="center" vertical="center" wrapText="1"/>
      <protection hidden="1"/>
    </xf>
    <xf numFmtId="4" fontId="32" fillId="2" borderId="15" xfId="0" applyNumberFormat="1" applyFont="1" applyFill="1" applyBorder="1" applyAlignment="1" applyProtection="1">
      <alignment horizontal="center" vertical="center" wrapText="1"/>
      <protection hidden="1"/>
    </xf>
    <xf numFmtId="4" fontId="32" fillId="2" borderId="51" xfId="0" applyNumberFormat="1" applyFont="1" applyFill="1" applyBorder="1" applyAlignment="1" applyProtection="1">
      <alignment horizontal="center" vertical="center" wrapText="1"/>
      <protection hidden="1"/>
    </xf>
    <xf numFmtId="4" fontId="32" fillId="2" borderId="52" xfId="0" applyNumberFormat="1" applyFont="1" applyFill="1" applyBorder="1" applyAlignment="1" applyProtection="1">
      <alignment horizontal="center" vertical="center" wrapText="1"/>
      <protection hidden="1"/>
    </xf>
    <xf numFmtId="166" fontId="32" fillId="2" borderId="52" xfId="0" applyNumberFormat="1" applyFont="1" applyFill="1" applyBorder="1" applyAlignment="1" applyProtection="1">
      <alignment horizontal="center" vertical="center" wrapText="1"/>
      <protection hidden="1"/>
    </xf>
    <xf numFmtId="166" fontId="11" fillId="2" borderId="54" xfId="0" applyNumberFormat="1" applyFont="1" applyFill="1" applyBorder="1" applyAlignment="1">
      <alignment horizontal="center" vertical="center" wrapText="1"/>
    </xf>
    <xf numFmtId="4" fontId="33" fillId="2" borderId="93" xfId="0" applyNumberFormat="1" applyFont="1" applyFill="1" applyBorder="1" applyAlignment="1">
      <alignment horizontal="center" vertical="center"/>
    </xf>
    <xf numFmtId="4" fontId="33" fillId="2" borderId="94" xfId="0" applyNumberFormat="1" applyFont="1" applyFill="1" applyBorder="1" applyAlignment="1">
      <alignment horizontal="right" vertical="center" wrapText="1"/>
    </xf>
    <xf numFmtId="166" fontId="11" fillId="2" borderId="78" xfId="0" applyNumberFormat="1" applyFont="1" applyFill="1" applyBorder="1" applyAlignment="1">
      <alignment horizontal="center" vertical="center" wrapText="1"/>
    </xf>
    <xf numFmtId="165" fontId="32" fillId="2" borderId="26" xfId="0" applyNumberFormat="1" applyFont="1" applyFill="1" applyBorder="1" applyAlignment="1">
      <alignment horizontal="center" vertical="center" wrapText="1"/>
    </xf>
    <xf numFmtId="166" fontId="32" fillId="2" borderId="50" xfId="0" applyNumberFormat="1" applyFont="1" applyFill="1" applyBorder="1" applyAlignment="1">
      <alignment horizontal="center" vertical="center" wrapText="1"/>
    </xf>
    <xf numFmtId="4" fontId="19" fillId="2" borderId="51" xfId="0" applyNumberFormat="1" applyFont="1" applyFill="1" applyBorder="1" applyAlignment="1">
      <alignment horizontal="left" vertical="center" wrapText="1"/>
    </xf>
    <xf numFmtId="165" fontId="19" fillId="2" borderId="51" xfId="0" applyNumberFormat="1" applyFont="1" applyFill="1" applyBorder="1" applyAlignment="1" applyProtection="1">
      <alignment horizontal="center" vertical="center" wrapText="1"/>
      <protection hidden="1"/>
    </xf>
    <xf numFmtId="4" fontId="19" fillId="2" borderId="4" xfId="0" applyNumberFormat="1" applyFont="1" applyFill="1" applyBorder="1" applyAlignment="1" applyProtection="1">
      <alignment horizontal="center" vertical="center" wrapText="1"/>
      <protection hidden="1"/>
    </xf>
    <xf numFmtId="4" fontId="19" fillId="2" borderId="13" xfId="0" applyNumberFormat="1" applyFont="1" applyFill="1" applyBorder="1" applyAlignment="1" applyProtection="1">
      <alignment horizontal="center" vertical="center" wrapText="1"/>
      <protection hidden="1"/>
    </xf>
    <xf numFmtId="4" fontId="19" fillId="2" borderId="14" xfId="0" applyNumberFormat="1" applyFont="1" applyFill="1" applyBorder="1" applyAlignment="1" applyProtection="1">
      <alignment horizontal="center" vertical="center" wrapText="1"/>
      <protection hidden="1"/>
    </xf>
    <xf numFmtId="4" fontId="19" fillId="2" borderId="15" xfId="0" applyNumberFormat="1" applyFont="1" applyFill="1" applyBorder="1" applyAlignment="1" applyProtection="1">
      <alignment horizontal="center" vertical="center" wrapText="1"/>
      <protection hidden="1"/>
    </xf>
    <xf numFmtId="4" fontId="19" fillId="2" borderId="51" xfId="0" applyNumberFormat="1" applyFont="1" applyFill="1" applyBorder="1" applyAlignment="1" applyProtection="1">
      <alignment horizontal="center" vertical="center" wrapText="1"/>
      <protection hidden="1"/>
    </xf>
    <xf numFmtId="4" fontId="19" fillId="2" borderId="52" xfId="0" applyNumberFormat="1" applyFont="1" applyFill="1" applyBorder="1" applyAlignment="1" applyProtection="1">
      <alignment horizontal="center" vertical="center" wrapText="1"/>
      <protection hidden="1"/>
    </xf>
    <xf numFmtId="166" fontId="19" fillId="2" borderId="52" xfId="0" applyNumberFormat="1" applyFont="1" applyFill="1" applyBorder="1" applyAlignment="1" applyProtection="1">
      <alignment horizontal="center" vertical="center" wrapText="1"/>
      <protection hidden="1"/>
    </xf>
    <xf numFmtId="166" fontId="16" fillId="2" borderId="54" xfId="0" applyNumberFormat="1" applyFont="1" applyFill="1" applyBorder="1" applyAlignment="1">
      <alignment horizontal="center" vertical="center" wrapText="1"/>
    </xf>
    <xf numFmtId="4" fontId="27" fillId="2" borderId="75" xfId="0" applyNumberFormat="1" applyFont="1" applyFill="1" applyBorder="1" applyAlignment="1">
      <alignment horizontal="right" wrapText="1"/>
    </xf>
    <xf numFmtId="165" fontId="19" fillId="0" borderId="51" xfId="0" applyNumberFormat="1" applyFont="1" applyBorder="1" applyAlignment="1" applyProtection="1">
      <alignment horizontal="center" vertical="center" wrapText="1"/>
      <protection hidden="1"/>
    </xf>
    <xf numFmtId="0" fontId="2" fillId="0" borderId="0" xfId="0" applyFont="1"/>
    <xf numFmtId="165" fontId="16" fillId="0" borderId="29" xfId="0" applyNumberFormat="1" applyFont="1" applyBorder="1" applyAlignment="1">
      <alignment horizontal="center" vertical="center" wrapText="1"/>
    </xf>
    <xf numFmtId="165" fontId="11" fillId="2" borderId="27" xfId="0" applyNumberFormat="1" applyFont="1" applyFill="1" applyBorder="1" applyAlignment="1">
      <alignment horizontal="center" vertical="center" wrapText="1"/>
    </xf>
    <xf numFmtId="165" fontId="32" fillId="0" borderId="51" xfId="0" applyNumberFormat="1" applyFont="1" applyBorder="1" applyAlignment="1" applyProtection="1">
      <alignment horizontal="center" vertical="center" wrapText="1"/>
      <protection hidden="1"/>
    </xf>
    <xf numFmtId="167" fontId="32" fillId="2" borderId="52" xfId="0" applyNumberFormat="1" applyFont="1" applyFill="1" applyBorder="1" applyAlignment="1" applyProtection="1">
      <alignment horizontal="center" vertical="center" wrapText="1"/>
      <protection hidden="1"/>
    </xf>
    <xf numFmtId="4" fontId="33" fillId="2" borderId="5" xfId="0" applyNumberFormat="1" applyFont="1" applyFill="1" applyBorder="1" applyAlignment="1" applyProtection="1">
      <alignment horizontal="center" vertical="center"/>
      <protection hidden="1"/>
    </xf>
    <xf numFmtId="165" fontId="11" fillId="0" borderId="27" xfId="0" applyNumberFormat="1" applyFont="1" applyBorder="1" applyAlignment="1" applyProtection="1">
      <alignment horizontal="center" vertical="center" wrapText="1"/>
      <protection hidden="1"/>
    </xf>
    <xf numFmtId="4" fontId="11" fillId="2" borderId="16" xfId="0" applyNumberFormat="1" applyFont="1" applyFill="1" applyBorder="1" applyAlignment="1" applyProtection="1">
      <alignment horizontal="center" vertical="center" wrapText="1"/>
      <protection hidden="1"/>
    </xf>
    <xf numFmtId="4" fontId="11" fillId="2" borderId="17" xfId="0" applyNumberFormat="1" applyFont="1" applyFill="1" applyBorder="1" applyAlignment="1" applyProtection="1">
      <alignment horizontal="center" vertical="center" wrapText="1"/>
      <protection hidden="1"/>
    </xf>
    <xf numFmtId="4" fontId="11" fillId="2" borderId="18" xfId="0" applyNumberFormat="1" applyFont="1" applyFill="1" applyBorder="1" applyAlignment="1" applyProtection="1">
      <alignment horizontal="center" vertical="center" wrapText="1"/>
      <protection hidden="1"/>
    </xf>
    <xf numFmtId="4" fontId="11" fillId="2" borderId="27" xfId="0" applyNumberFormat="1" applyFont="1" applyFill="1" applyBorder="1" applyAlignment="1" applyProtection="1">
      <alignment horizontal="center" vertical="center" wrapText="1"/>
      <protection hidden="1"/>
    </xf>
    <xf numFmtId="4" fontId="11" fillId="2" borderId="54" xfId="0" applyNumberFormat="1" applyFont="1" applyFill="1" applyBorder="1" applyAlignment="1" applyProtection="1">
      <alignment horizontal="center" vertical="center" wrapText="1"/>
      <protection hidden="1"/>
    </xf>
    <xf numFmtId="166" fontId="11" fillId="2" borderId="54" xfId="0" applyNumberFormat="1" applyFont="1" applyFill="1" applyBorder="1" applyAlignment="1" applyProtection="1">
      <alignment horizontal="center" vertical="center" wrapText="1"/>
      <protection hidden="1"/>
    </xf>
    <xf numFmtId="165" fontId="11" fillId="0" borderId="29" xfId="0" applyNumberFormat="1" applyFont="1" applyBorder="1" applyAlignment="1" applyProtection="1">
      <alignment horizontal="center" vertical="center" wrapText="1"/>
      <protection hidden="1"/>
    </xf>
    <xf numFmtId="4" fontId="11" fillId="2" borderId="3" xfId="0" applyNumberFormat="1" applyFont="1" applyFill="1" applyBorder="1" applyAlignment="1" applyProtection="1">
      <alignment horizontal="center" vertical="center" wrapText="1"/>
      <protection hidden="1"/>
    </xf>
    <xf numFmtId="4" fontId="11" fillId="2" borderId="19" xfId="0" applyNumberFormat="1" applyFont="1" applyFill="1" applyBorder="1" applyAlignment="1" applyProtection="1">
      <alignment horizontal="center" vertical="center" wrapText="1"/>
      <protection hidden="1"/>
    </xf>
    <xf numFmtId="4" fontId="11" fillId="2" borderId="20" xfId="0" applyNumberFormat="1" applyFont="1" applyFill="1" applyBorder="1" applyAlignment="1" applyProtection="1">
      <alignment horizontal="center" vertical="center" wrapText="1"/>
      <protection hidden="1"/>
    </xf>
    <xf numFmtId="4" fontId="11" fillId="2" borderId="21" xfId="0" applyNumberFormat="1" applyFont="1" applyFill="1" applyBorder="1" applyAlignment="1" applyProtection="1">
      <alignment horizontal="center" vertical="center" wrapText="1"/>
      <protection hidden="1"/>
    </xf>
    <xf numFmtId="4" fontId="11" fillId="2" borderId="29" xfId="0" applyNumberFormat="1" applyFont="1" applyFill="1" applyBorder="1" applyAlignment="1" applyProtection="1">
      <alignment horizontal="center" vertical="center" wrapText="1"/>
      <protection hidden="1"/>
    </xf>
    <xf numFmtId="4" fontId="11" fillId="2" borderId="57" xfId="0" applyNumberFormat="1" applyFont="1" applyFill="1" applyBorder="1" applyAlignment="1" applyProtection="1">
      <alignment horizontal="center" vertical="center" wrapText="1"/>
      <protection hidden="1"/>
    </xf>
    <xf numFmtId="166" fontId="11" fillId="2" borderId="57" xfId="0" applyNumberFormat="1" applyFont="1" applyFill="1" applyBorder="1" applyAlignment="1" applyProtection="1">
      <alignment horizontal="center" vertical="center" wrapText="1"/>
      <protection hidden="1"/>
    </xf>
    <xf numFmtId="4" fontId="33" fillId="2" borderId="26" xfId="0" applyNumberFormat="1" applyFont="1" applyFill="1" applyBorder="1" applyAlignment="1" applyProtection="1">
      <alignment horizontal="center" vertical="center" wrapText="1"/>
      <protection hidden="1"/>
    </xf>
    <xf numFmtId="4" fontId="33" fillId="2" borderId="26" xfId="0" applyNumberFormat="1" applyFont="1" applyFill="1" applyBorder="1" applyAlignment="1" applyProtection="1">
      <alignment horizontal="right" vertical="center" wrapText="1"/>
      <protection hidden="1"/>
    </xf>
    <xf numFmtId="4" fontId="33" fillId="2" borderId="30" xfId="0" applyNumberFormat="1" applyFont="1" applyFill="1" applyBorder="1" applyAlignment="1" applyProtection="1">
      <alignment horizontal="center" vertical="center" wrapText="1"/>
      <protection hidden="1"/>
    </xf>
    <xf numFmtId="4" fontId="33" fillId="2" borderId="30" xfId="0" applyNumberFormat="1" applyFont="1" applyFill="1" applyBorder="1" applyAlignment="1" applyProtection="1">
      <alignment horizontal="right" vertical="center" wrapText="1"/>
      <protection hidden="1"/>
    </xf>
    <xf numFmtId="4" fontId="32" fillId="2" borderId="30" xfId="0" applyNumberFormat="1" applyFont="1" applyFill="1" applyBorder="1" applyAlignment="1">
      <alignment horizontal="center" vertical="center" wrapText="1"/>
    </xf>
    <xf numFmtId="4" fontId="32" fillId="2" borderId="6" xfId="0" applyNumberFormat="1" applyFont="1" applyFill="1" applyBorder="1" applyAlignment="1">
      <alignment horizontal="center" vertical="center" wrapText="1"/>
    </xf>
    <xf numFmtId="4" fontId="32" fillId="2" borderId="38" xfId="0" applyNumberFormat="1" applyFont="1" applyFill="1" applyBorder="1" applyAlignment="1">
      <alignment horizontal="center" vertical="center" wrapText="1"/>
    </xf>
    <xf numFmtId="4" fontId="32" fillId="2" borderId="31" xfId="0" applyNumberFormat="1" applyFont="1" applyFill="1" applyBorder="1" applyAlignment="1">
      <alignment horizontal="center" vertical="center" wrapText="1"/>
    </xf>
    <xf numFmtId="4" fontId="32" fillId="2" borderId="32" xfId="0" applyNumberFormat="1" applyFont="1" applyFill="1" applyBorder="1" applyAlignment="1">
      <alignment horizontal="center" vertical="center" wrapText="1"/>
    </xf>
    <xf numFmtId="4" fontId="32" fillId="2" borderId="78" xfId="0" applyNumberFormat="1" applyFont="1" applyFill="1" applyBorder="1" applyAlignment="1">
      <alignment horizontal="center" vertical="center" wrapText="1"/>
    </xf>
    <xf numFmtId="0" fontId="35" fillId="0" borderId="0" xfId="0" applyFont="1" applyAlignment="1">
      <alignment wrapText="1"/>
    </xf>
    <xf numFmtId="0" fontId="35" fillId="0" borderId="0" xfId="0" applyFont="1"/>
    <xf numFmtId="0" fontId="14" fillId="4" borderId="17" xfId="0" applyFont="1" applyFill="1" applyBorder="1"/>
    <xf numFmtId="4" fontId="14" fillId="4" borderId="17" xfId="0" applyNumberFormat="1" applyFont="1" applyFill="1" applyBorder="1"/>
    <xf numFmtId="0" fontId="14" fillId="0" borderId="0" xfId="3"/>
    <xf numFmtId="4" fontId="14" fillId="0" borderId="0" xfId="3" applyNumberFormat="1"/>
    <xf numFmtId="0" fontId="21" fillId="0" borderId="0" xfId="0" applyFont="1" applyAlignment="1">
      <alignment horizontal="center" vertical="center" wrapText="1"/>
    </xf>
    <xf numFmtId="0" fontId="17" fillId="0" borderId="0" xfId="3" applyFont="1" applyAlignment="1">
      <alignment wrapText="1"/>
    </xf>
    <xf numFmtId="0" fontId="20" fillId="2" borderId="10" xfId="3" applyFont="1" applyFill="1" applyBorder="1" applyAlignment="1">
      <alignment horizontal="center" vertical="center"/>
    </xf>
    <xf numFmtId="0" fontId="20" fillId="2" borderId="11" xfId="3" applyFont="1" applyFill="1" applyBorder="1" applyAlignment="1">
      <alignment horizontal="center" vertical="center"/>
    </xf>
    <xf numFmtId="4" fontId="19" fillId="2" borderId="11" xfId="3" applyNumberFormat="1" applyFont="1" applyFill="1" applyBorder="1" applyAlignment="1" applyProtection="1">
      <alignment horizontal="center" vertical="center"/>
      <protection locked="0"/>
    </xf>
    <xf numFmtId="0" fontId="19" fillId="2" borderId="12" xfId="3" applyFont="1" applyFill="1" applyBorder="1" applyAlignment="1">
      <alignment horizontal="center" vertical="center"/>
    </xf>
    <xf numFmtId="0" fontId="20" fillId="2" borderId="45" xfId="3" applyFont="1" applyFill="1" applyBorder="1" applyAlignment="1">
      <alignment horizontal="center" vertical="center" wrapText="1"/>
    </xf>
    <xf numFmtId="0" fontId="20" fillId="2" borderId="46" xfId="3" applyFont="1" applyFill="1" applyBorder="1" applyAlignment="1">
      <alignment horizontal="center" vertical="center" wrapText="1"/>
    </xf>
    <xf numFmtId="4" fontId="20" fillId="0" borderId="46" xfId="3" applyNumberFormat="1" applyFont="1" applyBorder="1" applyAlignment="1">
      <alignment horizontal="center" vertical="center"/>
    </xf>
    <xf numFmtId="0" fontId="21" fillId="2" borderId="47" xfId="3" applyFont="1" applyFill="1" applyBorder="1" applyAlignment="1">
      <alignment horizontal="center" vertical="center"/>
    </xf>
    <xf numFmtId="4" fontId="20" fillId="2" borderId="46" xfId="3" applyNumberFormat="1" applyFont="1" applyFill="1" applyBorder="1" applyAlignment="1">
      <alignment horizontal="center" vertical="center"/>
    </xf>
    <xf numFmtId="0" fontId="21" fillId="2" borderId="36" xfId="3" applyFont="1" applyFill="1" applyBorder="1" applyAlignment="1">
      <alignment horizontal="center" vertical="center" wrapText="1"/>
    </xf>
    <xf numFmtId="0" fontId="21" fillId="2" borderId="37" xfId="3" applyFont="1" applyFill="1" applyBorder="1" applyAlignment="1">
      <alignment vertical="center" wrapText="1"/>
    </xf>
    <xf numFmtId="4" fontId="21" fillId="2" borderId="37" xfId="3" applyNumberFormat="1" applyFont="1" applyFill="1" applyBorder="1" applyAlignment="1">
      <alignment horizontal="center" vertical="center"/>
    </xf>
    <xf numFmtId="0" fontId="21" fillId="2" borderId="16" xfId="3" applyFont="1" applyFill="1" applyBorder="1" applyAlignment="1">
      <alignment horizontal="center" vertical="center" wrapText="1"/>
    </xf>
    <xf numFmtId="0" fontId="21" fillId="2" borderId="17" xfId="3" applyFont="1" applyFill="1" applyBorder="1" applyAlignment="1">
      <alignment vertical="center" wrapText="1"/>
    </xf>
    <xf numFmtId="0" fontId="21" fillId="2" borderId="19" xfId="3" applyFont="1" applyFill="1" applyBorder="1" applyAlignment="1">
      <alignment horizontal="center" vertical="center" wrapText="1"/>
    </xf>
    <xf numFmtId="0" fontId="20" fillId="2" borderId="13" xfId="3" applyFont="1" applyFill="1" applyBorder="1" applyAlignment="1">
      <alignment horizontal="center" vertical="center" wrapText="1"/>
    </xf>
    <xf numFmtId="0" fontId="20" fillId="2" borderId="14" xfId="3" applyFont="1" applyFill="1" applyBorder="1" applyAlignment="1">
      <alignment horizontal="left" vertical="center" wrapText="1"/>
    </xf>
    <xf numFmtId="0" fontId="21" fillId="2" borderId="17" xfId="3" applyFont="1" applyFill="1" applyBorder="1" applyAlignment="1">
      <alignment horizontal="left" vertical="center" wrapText="1"/>
    </xf>
    <xf numFmtId="4" fontId="21" fillId="0" borderId="17" xfId="3" applyNumberFormat="1" applyFont="1" applyBorder="1" applyAlignment="1">
      <alignment horizontal="center" vertical="center"/>
    </xf>
    <xf numFmtId="4" fontId="5" fillId="0" borderId="0" xfId="0" applyNumberFormat="1" applyFont="1"/>
    <xf numFmtId="4" fontId="5" fillId="0" borderId="0" xfId="0" applyNumberFormat="1" applyFont="1" applyAlignment="1">
      <alignment wrapText="1"/>
    </xf>
    <xf numFmtId="0" fontId="5" fillId="0" borderId="0" xfId="0" applyFont="1" applyAlignment="1">
      <alignment wrapText="1"/>
    </xf>
    <xf numFmtId="0" fontId="21" fillId="2" borderId="20" xfId="3" applyFont="1" applyFill="1" applyBorder="1" applyAlignment="1">
      <alignment horizontal="left" vertical="center" wrapText="1"/>
    </xf>
    <xf numFmtId="4" fontId="21" fillId="0" borderId="20" xfId="3" applyNumberFormat="1" applyFont="1" applyBorder="1" applyAlignment="1">
      <alignment horizontal="center" vertical="center"/>
    </xf>
    <xf numFmtId="168" fontId="5" fillId="0" borderId="0" xfId="0" applyNumberFormat="1" applyFont="1"/>
    <xf numFmtId="0" fontId="20" fillId="2" borderId="38" xfId="3" applyFont="1" applyFill="1" applyBorder="1" applyAlignment="1">
      <alignment horizontal="center" vertical="center" wrapText="1"/>
    </xf>
    <xf numFmtId="0" fontId="20" fillId="2" borderId="31" xfId="3" applyFont="1" applyFill="1" applyBorder="1" applyAlignment="1">
      <alignment horizontal="left" vertical="center" wrapText="1"/>
    </xf>
    <xf numFmtId="4" fontId="20" fillId="2" borderId="31" xfId="3" applyNumberFormat="1" applyFont="1" applyFill="1" applyBorder="1" applyAlignment="1">
      <alignment horizontal="center" vertical="center"/>
    </xf>
    <xf numFmtId="0" fontId="20" fillId="2" borderId="16" xfId="3" applyFont="1" applyFill="1" applyBorder="1" applyAlignment="1">
      <alignment horizontal="center" vertical="center" wrapText="1"/>
    </xf>
    <xf numFmtId="0" fontId="20" fillId="2" borderId="17" xfId="3" applyFont="1" applyFill="1" applyBorder="1" applyAlignment="1">
      <alignment horizontal="center" vertical="center" wrapText="1"/>
    </xf>
    <xf numFmtId="4" fontId="20" fillId="2" borderId="17" xfId="3" applyNumberFormat="1" applyFont="1" applyFill="1" applyBorder="1" applyAlignment="1">
      <alignment horizontal="center" vertical="center"/>
    </xf>
    <xf numFmtId="0" fontId="21" fillId="2" borderId="20" xfId="3" applyFont="1" applyFill="1" applyBorder="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165" fontId="20" fillId="2" borderId="31" xfId="3" applyNumberFormat="1" applyFont="1" applyFill="1" applyBorder="1" applyAlignment="1">
      <alignment horizontal="center" vertical="center"/>
    </xf>
    <xf numFmtId="0" fontId="21" fillId="2" borderId="38" xfId="3" applyFont="1" applyFill="1" applyBorder="1" applyAlignment="1">
      <alignment horizontal="center" vertical="center" wrapText="1"/>
    </xf>
    <xf numFmtId="0" fontId="21" fillId="2" borderId="31" xfId="3" applyFont="1" applyFill="1" applyBorder="1" applyAlignment="1">
      <alignment vertical="center" wrapText="1"/>
    </xf>
    <xf numFmtId="0" fontId="36" fillId="0" borderId="0" xfId="0" applyFont="1"/>
    <xf numFmtId="0" fontId="15" fillId="0" borderId="0" xfId="0" applyFont="1"/>
    <xf numFmtId="0" fontId="17" fillId="0" borderId="0" xfId="0" applyFont="1" applyAlignment="1" applyProtection="1">
      <alignment vertical="center"/>
      <protection hidden="1"/>
    </xf>
    <xf numFmtId="0" fontId="19" fillId="4" borderId="1" xfId="0" applyFont="1" applyFill="1" applyBorder="1" applyAlignment="1">
      <alignment horizontal="center" vertical="center"/>
    </xf>
    <xf numFmtId="0" fontId="19" fillId="4" borderId="39" xfId="0" applyFont="1" applyFill="1" applyBorder="1" applyAlignment="1">
      <alignment horizontal="center" vertical="center" wrapText="1"/>
    </xf>
    <xf numFmtId="4" fontId="19" fillId="4" borderId="39" xfId="0" applyNumberFormat="1" applyFont="1" applyFill="1" applyBorder="1" applyAlignment="1">
      <alignment horizontal="center" vertical="center" wrapText="1"/>
    </xf>
    <xf numFmtId="4" fontId="19" fillId="4" borderId="1" xfId="0" applyNumberFormat="1" applyFont="1" applyFill="1" applyBorder="1" applyAlignment="1">
      <alignment horizontal="center" vertical="center" wrapText="1"/>
    </xf>
    <xf numFmtId="4" fontId="27" fillId="4" borderId="7" xfId="0" applyNumberFormat="1" applyFont="1" applyFill="1" applyBorder="1" applyAlignment="1">
      <alignment horizontal="center" vertical="center" wrapText="1"/>
    </xf>
    <xf numFmtId="4" fontId="27" fillId="4" borderId="8" xfId="0" applyNumberFormat="1" applyFont="1" applyFill="1" applyBorder="1" applyAlignment="1">
      <alignment horizontal="center" vertical="center" wrapText="1"/>
    </xf>
    <xf numFmtId="4" fontId="27" fillId="4" borderId="9" xfId="0" applyNumberFormat="1" applyFont="1" applyFill="1" applyBorder="1" applyAlignment="1">
      <alignment horizontal="center" vertical="center" wrapText="1"/>
    </xf>
    <xf numFmtId="4" fontId="19" fillId="4" borderId="40" xfId="0" applyNumberFormat="1" applyFont="1" applyFill="1" applyBorder="1" applyAlignment="1">
      <alignment horizontal="center" vertical="center" wrapText="1"/>
    </xf>
    <xf numFmtId="4" fontId="27" fillId="4" borderId="95" xfId="0" applyNumberFormat="1" applyFont="1" applyFill="1" applyBorder="1" applyAlignment="1">
      <alignment horizontal="center" vertical="center" wrapText="1"/>
    </xf>
    <xf numFmtId="4" fontId="27" fillId="4" borderId="8" xfId="0" applyNumberFormat="1" applyFont="1" applyFill="1" applyBorder="1" applyAlignment="1" applyProtection="1">
      <alignment horizontal="center" vertical="center" wrapText="1"/>
      <protection hidden="1"/>
    </xf>
    <xf numFmtId="4" fontId="27" fillId="4" borderId="41" xfId="0" applyNumberFormat="1" applyFont="1" applyFill="1" applyBorder="1" applyAlignment="1" applyProtection="1">
      <alignment horizontal="center" vertical="center" wrapText="1"/>
      <protection hidden="1"/>
    </xf>
    <xf numFmtId="4" fontId="8" fillId="4" borderId="40" xfId="0" applyNumberFormat="1" applyFont="1" applyFill="1" applyBorder="1" applyAlignment="1">
      <alignment horizontal="center" vertical="center" wrapText="1"/>
    </xf>
    <xf numFmtId="0" fontId="19" fillId="4" borderId="43" xfId="0" applyFont="1" applyFill="1" applyBorder="1" applyAlignment="1">
      <alignment horizontal="center" vertical="center"/>
    </xf>
    <xf numFmtId="0" fontId="19" fillId="2" borderId="43" xfId="0" applyFont="1" applyFill="1" applyBorder="1" applyAlignment="1" applyProtection="1">
      <alignment horizontal="center" vertical="center"/>
      <protection hidden="1"/>
    </xf>
    <xf numFmtId="4" fontId="19" fillId="4" borderId="44" xfId="0" applyNumberFormat="1" applyFont="1" applyFill="1" applyBorder="1" applyAlignment="1">
      <alignment horizontal="center" vertical="center" wrapText="1"/>
    </xf>
    <xf numFmtId="4" fontId="19" fillId="4" borderId="43" xfId="0" applyNumberFormat="1" applyFont="1" applyFill="1" applyBorder="1" applyAlignment="1">
      <alignment horizontal="center" vertical="center" wrapText="1"/>
    </xf>
    <xf numFmtId="4" fontId="19" fillId="4" borderId="45" xfId="0" applyNumberFormat="1" applyFont="1" applyFill="1" applyBorder="1" applyAlignment="1">
      <alignment horizontal="center" vertical="center" wrapText="1"/>
    </xf>
    <xf numFmtId="4" fontId="19" fillId="4" borderId="46" xfId="0" applyNumberFormat="1" applyFont="1" applyFill="1" applyBorder="1" applyAlignment="1">
      <alignment horizontal="center" vertical="center" wrapText="1"/>
    </xf>
    <xf numFmtId="4" fontId="19" fillId="4" borderId="96" xfId="0" applyNumberFormat="1" applyFont="1" applyFill="1" applyBorder="1" applyAlignment="1">
      <alignment horizontal="center" vertical="center" wrapText="1"/>
    </xf>
    <xf numFmtId="4" fontId="19" fillId="4" borderId="97" xfId="0" applyNumberFormat="1" applyFont="1" applyFill="1" applyBorder="1" applyAlignment="1">
      <alignment horizontal="center" vertical="center" wrapText="1"/>
    </xf>
    <xf numFmtId="4" fontId="19" fillId="4" borderId="47" xfId="0" applyNumberFormat="1" applyFont="1" applyFill="1" applyBorder="1" applyAlignment="1">
      <alignment horizontal="center" vertical="center" wrapText="1"/>
    </xf>
    <xf numFmtId="0" fontId="19" fillId="4" borderId="5" xfId="0" applyFont="1" applyFill="1" applyBorder="1" applyAlignment="1">
      <alignment horizontal="center" vertical="center"/>
    </xf>
    <xf numFmtId="0" fontId="19" fillId="2" borderId="37" xfId="0" applyFont="1" applyFill="1" applyBorder="1" applyAlignment="1">
      <alignment horizontal="center" vertical="center" wrapText="1"/>
    </xf>
    <xf numFmtId="4" fontId="19" fillId="4" borderId="26" xfId="0" applyNumberFormat="1" applyFont="1" applyFill="1" applyBorder="1" applyAlignment="1">
      <alignment horizontal="center" vertical="center" wrapText="1"/>
    </xf>
    <xf numFmtId="4" fontId="19" fillId="4" borderId="5" xfId="0" applyNumberFormat="1" applyFont="1" applyFill="1" applyBorder="1" applyAlignment="1">
      <alignment horizontal="center" vertical="center" wrapText="1"/>
    </xf>
    <xf numFmtId="4" fontId="19" fillId="4" borderId="36" xfId="0" applyNumberFormat="1" applyFont="1" applyFill="1" applyBorder="1" applyAlignment="1">
      <alignment horizontal="center" vertical="center" wrapText="1"/>
    </xf>
    <xf numFmtId="4" fontId="19" fillId="4" borderId="37" xfId="0" applyNumberFormat="1" applyFont="1" applyFill="1" applyBorder="1" applyAlignment="1">
      <alignment horizontal="center" vertical="center" wrapText="1"/>
    </xf>
    <xf numFmtId="4" fontId="19" fillId="4" borderId="49" xfId="0" applyNumberFormat="1" applyFont="1" applyFill="1" applyBorder="1" applyAlignment="1">
      <alignment horizontal="center" vertical="center" wrapText="1"/>
    </xf>
    <xf numFmtId="4" fontId="19" fillId="4" borderId="98" xfId="0" applyNumberFormat="1" applyFont="1" applyFill="1" applyBorder="1" applyAlignment="1">
      <alignment horizontal="center" vertical="center" wrapText="1"/>
    </xf>
    <xf numFmtId="4" fontId="19" fillId="4" borderId="28" xfId="0" applyNumberFormat="1" applyFont="1" applyFill="1" applyBorder="1" applyAlignment="1">
      <alignment horizontal="center" vertical="center" wrapText="1"/>
    </xf>
    <xf numFmtId="0" fontId="27" fillId="4" borderId="5" xfId="0" applyFont="1" applyFill="1" applyBorder="1" applyAlignment="1">
      <alignment horizontal="center" vertical="center"/>
    </xf>
    <xf numFmtId="0" fontId="27" fillId="2" borderId="17" xfId="0" applyFont="1" applyFill="1" applyBorder="1" applyAlignment="1">
      <alignment horizontal="right" vertical="center" wrapText="1"/>
    </xf>
    <xf numFmtId="4" fontId="16" fillId="4" borderId="36" xfId="0" applyNumberFormat="1" applyFont="1" applyFill="1" applyBorder="1" applyAlignment="1">
      <alignment horizontal="center" vertical="center" wrapText="1"/>
    </xf>
    <xf numFmtId="4" fontId="16" fillId="4" borderId="37" xfId="0" applyNumberFormat="1" applyFont="1" applyFill="1" applyBorder="1" applyAlignment="1">
      <alignment horizontal="center" vertical="center" wrapText="1"/>
    </xf>
    <xf numFmtId="4" fontId="16" fillId="4" borderId="16" xfId="0" applyNumberFormat="1" applyFont="1" applyFill="1" applyBorder="1" applyAlignment="1">
      <alignment horizontal="center" vertical="center" wrapText="1"/>
    </xf>
    <xf numFmtId="4" fontId="16" fillId="4" borderId="17" xfId="0" applyNumberFormat="1" applyFont="1" applyFill="1" applyBorder="1" applyAlignment="1">
      <alignment horizontal="center" vertical="center" wrapText="1"/>
    </xf>
    <xf numFmtId="4" fontId="16" fillId="4" borderId="53" xfId="0" applyNumberFormat="1" applyFont="1" applyFill="1" applyBorder="1" applyAlignment="1">
      <alignment horizontal="center" vertical="center" wrapText="1"/>
    </xf>
    <xf numFmtId="4" fontId="16" fillId="4" borderId="2" xfId="0" applyNumberFormat="1" applyFont="1" applyFill="1" applyBorder="1" applyAlignment="1">
      <alignment horizontal="center" vertical="center" wrapText="1"/>
    </xf>
    <xf numFmtId="4" fontId="16" fillId="4" borderId="5" xfId="0" applyNumberFormat="1" applyFont="1" applyFill="1" applyBorder="1" applyAlignment="1">
      <alignment horizontal="center" vertical="center" wrapText="1"/>
    </xf>
    <xf numFmtId="0" fontId="19" fillId="2" borderId="17" xfId="0" applyFont="1" applyFill="1" applyBorder="1" applyAlignment="1">
      <alignment horizontal="center" vertical="center" wrapText="1"/>
    </xf>
    <xf numFmtId="4" fontId="19" fillId="4" borderId="16" xfId="0" applyNumberFormat="1" applyFont="1" applyFill="1" applyBorder="1" applyAlignment="1">
      <alignment horizontal="center" vertical="center" wrapText="1"/>
    </xf>
    <xf numFmtId="4" fontId="19" fillId="4" borderId="17" xfId="0" applyNumberFormat="1" applyFont="1" applyFill="1" applyBorder="1" applyAlignment="1">
      <alignment horizontal="center" vertical="center" wrapText="1"/>
    </xf>
    <xf numFmtId="4" fontId="19" fillId="4" borderId="53" xfId="0" applyNumberFormat="1" applyFont="1" applyFill="1" applyBorder="1" applyAlignment="1">
      <alignment horizontal="center" vertical="center" wrapText="1"/>
    </xf>
    <xf numFmtId="4" fontId="19" fillId="4" borderId="2" xfId="0" applyNumberFormat="1" applyFont="1" applyFill="1" applyBorder="1" applyAlignment="1">
      <alignment horizontal="center" vertical="center" wrapText="1"/>
    </xf>
    <xf numFmtId="0" fontId="19" fillId="2" borderId="17" xfId="0" applyFont="1" applyFill="1" applyBorder="1" applyAlignment="1">
      <alignment horizontal="center" wrapText="1"/>
    </xf>
    <xf numFmtId="0" fontId="27" fillId="2" borderId="17" xfId="0" applyFont="1" applyFill="1" applyBorder="1" applyAlignment="1">
      <alignment horizontal="right" wrapText="1"/>
    </xf>
    <xf numFmtId="4" fontId="19" fillId="4" borderId="5" xfId="0" applyNumberFormat="1" applyFont="1" applyFill="1" applyBorder="1" applyAlignment="1">
      <alignment horizontal="center" vertical="center"/>
    </xf>
    <xf numFmtId="4" fontId="16" fillId="4" borderId="36" xfId="0" applyNumberFormat="1" applyFont="1" applyFill="1" applyBorder="1" applyAlignment="1">
      <alignment horizontal="center" vertical="center"/>
    </xf>
    <xf numFmtId="4" fontId="16" fillId="4" borderId="37" xfId="0" applyNumberFormat="1" applyFont="1" applyFill="1" applyBorder="1" applyAlignment="1">
      <alignment horizontal="center" vertical="center"/>
    </xf>
    <xf numFmtId="4" fontId="16" fillId="4" borderId="16" xfId="0" applyNumberFormat="1" applyFont="1" applyFill="1" applyBorder="1" applyAlignment="1">
      <alignment horizontal="center" vertical="center"/>
    </xf>
    <xf numFmtId="4" fontId="16" fillId="4" borderId="17" xfId="0" applyNumberFormat="1" applyFont="1" applyFill="1" applyBorder="1" applyAlignment="1">
      <alignment horizontal="center" vertical="center"/>
    </xf>
    <xf numFmtId="4" fontId="16" fillId="4" borderId="53" xfId="0" applyNumberFormat="1" applyFont="1" applyFill="1" applyBorder="1" applyAlignment="1">
      <alignment horizontal="center" vertical="center"/>
    </xf>
    <xf numFmtId="4" fontId="16" fillId="4" borderId="2" xfId="0" applyNumberFormat="1" applyFont="1" applyFill="1" applyBorder="1" applyAlignment="1">
      <alignment horizontal="center" vertical="center"/>
    </xf>
    <xf numFmtId="4" fontId="19" fillId="4" borderId="98" xfId="0" applyNumberFormat="1" applyFont="1" applyFill="1" applyBorder="1" applyAlignment="1">
      <alignment horizontal="center" vertical="center"/>
    </xf>
    <xf numFmtId="4" fontId="16" fillId="4" borderId="5" xfId="0" applyNumberFormat="1" applyFont="1" applyFill="1" applyBorder="1" applyAlignment="1">
      <alignment horizontal="center" vertical="center"/>
    </xf>
    <xf numFmtId="0" fontId="27" fillId="2" borderId="20" xfId="0" applyFont="1" applyFill="1" applyBorder="1" applyAlignment="1">
      <alignment horizontal="right" wrapText="1"/>
    </xf>
    <xf numFmtId="0" fontId="27" fillId="2" borderId="20" xfId="0" applyFont="1" applyFill="1" applyBorder="1" applyAlignment="1">
      <alignment horizontal="left" wrapText="1"/>
    </xf>
    <xf numFmtId="0" fontId="19" fillId="2" borderId="20" xfId="0" applyFont="1" applyFill="1" applyBorder="1" applyAlignment="1">
      <alignment horizontal="center" wrapText="1"/>
    </xf>
    <xf numFmtId="4" fontId="19" fillId="4" borderId="27" xfId="0" applyNumberFormat="1" applyFont="1" applyFill="1" applyBorder="1" applyAlignment="1">
      <alignment horizontal="center" vertical="center" wrapText="1"/>
    </xf>
    <xf numFmtId="4" fontId="19" fillId="4" borderId="2" xfId="0" applyNumberFormat="1" applyFont="1" applyFill="1" applyBorder="1" applyAlignment="1">
      <alignment horizontal="center" vertical="center"/>
    </xf>
    <xf numFmtId="4" fontId="19" fillId="4" borderId="16" xfId="0" applyNumberFormat="1" applyFont="1" applyFill="1" applyBorder="1" applyAlignment="1">
      <alignment horizontal="center" vertical="center"/>
    </xf>
    <xf numFmtId="4" fontId="19" fillId="4" borderId="17" xfId="0" applyNumberFormat="1" applyFont="1" applyFill="1" applyBorder="1" applyAlignment="1">
      <alignment horizontal="center" vertical="center"/>
    </xf>
    <xf numFmtId="4" fontId="19" fillId="4" borderId="53" xfId="0" applyNumberFormat="1" applyFont="1" applyFill="1" applyBorder="1" applyAlignment="1">
      <alignment horizontal="center" vertical="center"/>
    </xf>
    <xf numFmtId="4" fontId="19" fillId="4" borderId="76" xfId="0" applyNumberFormat="1" applyFont="1" applyFill="1" applyBorder="1" applyAlignment="1">
      <alignment horizontal="center" vertical="center"/>
    </xf>
    <xf numFmtId="0" fontId="27" fillId="4" borderId="3" xfId="0" applyFont="1" applyFill="1" applyBorder="1" applyAlignment="1">
      <alignment horizontal="center" vertical="center"/>
    </xf>
    <xf numFmtId="0" fontId="27" fillId="2" borderId="3" xfId="0" applyFont="1" applyFill="1" applyBorder="1" applyAlignment="1">
      <alignment horizontal="right" wrapText="1"/>
    </xf>
    <xf numFmtId="4" fontId="19" fillId="4" borderId="29" xfId="0" applyNumberFormat="1" applyFont="1" applyFill="1" applyBorder="1" applyAlignment="1">
      <alignment horizontal="center" vertical="center" wrapText="1"/>
    </xf>
    <xf numFmtId="4" fontId="19" fillId="4" borderId="3" xfId="0" applyNumberFormat="1" applyFont="1" applyFill="1" applyBorder="1" applyAlignment="1">
      <alignment horizontal="center" vertical="center"/>
    </xf>
    <xf numFmtId="4" fontId="16" fillId="4" borderId="19" xfId="0" applyNumberFormat="1" applyFont="1" applyFill="1" applyBorder="1" applyAlignment="1">
      <alignment horizontal="center" vertical="center"/>
    </xf>
    <xf numFmtId="4" fontId="16" fillId="4" borderId="20" xfId="0" applyNumberFormat="1" applyFont="1" applyFill="1" applyBorder="1" applyAlignment="1">
      <alignment horizontal="center" vertical="center"/>
    </xf>
    <xf numFmtId="4" fontId="19" fillId="4" borderId="77" xfId="0" applyNumberFormat="1" applyFont="1" applyFill="1" applyBorder="1" applyAlignment="1">
      <alignment horizontal="center" vertical="center"/>
    </xf>
    <xf numFmtId="4" fontId="16" fillId="4" borderId="3" xfId="0" applyNumberFormat="1" applyFont="1" applyFill="1" applyBorder="1" applyAlignment="1">
      <alignment horizontal="center" vertical="center"/>
    </xf>
    <xf numFmtId="0" fontId="27" fillId="2" borderId="2" xfId="0" applyFont="1" applyFill="1" applyBorder="1" applyAlignment="1">
      <alignment horizontal="right" wrapText="1"/>
    </xf>
    <xf numFmtId="0" fontId="19" fillId="4" borderId="2" xfId="0" applyFont="1" applyFill="1" applyBorder="1" applyAlignment="1">
      <alignment horizontal="center" vertical="center"/>
    </xf>
    <xf numFmtId="0" fontId="19" fillId="2" borderId="2" xfId="0" applyFont="1" applyFill="1" applyBorder="1" applyAlignment="1">
      <alignment horizontal="center" wrapText="1"/>
    </xf>
    <xf numFmtId="0" fontId="27" fillId="4" borderId="2" xfId="0" applyFont="1" applyFill="1" applyBorder="1" applyAlignment="1">
      <alignment horizontal="center" vertical="center"/>
    </xf>
    <xf numFmtId="0" fontId="27" fillId="4" borderId="55" xfId="0" applyFont="1" applyFill="1" applyBorder="1" applyAlignment="1">
      <alignment horizontal="center" vertical="center"/>
    </xf>
    <xf numFmtId="0" fontId="27" fillId="2" borderId="55" xfId="0" applyFont="1" applyFill="1" applyBorder="1" applyAlignment="1">
      <alignment horizontal="right" wrapText="1"/>
    </xf>
    <xf numFmtId="4" fontId="19" fillId="4" borderId="81" xfId="0" applyNumberFormat="1" applyFont="1" applyFill="1" applyBorder="1" applyAlignment="1">
      <alignment horizontal="center" vertical="center" wrapText="1"/>
    </xf>
    <xf numFmtId="4" fontId="19" fillId="4" borderId="55" xfId="0" applyNumberFormat="1" applyFont="1" applyFill="1" applyBorder="1" applyAlignment="1">
      <alignment horizontal="center" vertical="center"/>
    </xf>
    <xf numFmtId="4" fontId="16" fillId="4" borderId="22" xfId="0" applyNumberFormat="1" applyFont="1" applyFill="1" applyBorder="1" applyAlignment="1">
      <alignment horizontal="center" vertical="center"/>
    </xf>
    <xf numFmtId="4" fontId="16" fillId="4" borderId="23" xfId="0" applyNumberFormat="1" applyFont="1" applyFill="1" applyBorder="1" applyAlignment="1">
      <alignment horizontal="center" vertical="center"/>
    </xf>
    <xf numFmtId="4" fontId="16" fillId="4" borderId="56" xfId="0" applyNumberFormat="1" applyFont="1" applyFill="1" applyBorder="1" applyAlignment="1">
      <alignment horizontal="center" vertical="center"/>
    </xf>
    <xf numFmtId="4" fontId="19" fillId="4" borderId="99" xfId="0" applyNumberFormat="1" applyFont="1" applyFill="1" applyBorder="1" applyAlignment="1">
      <alignment horizontal="center" vertical="center"/>
    </xf>
    <xf numFmtId="4" fontId="16" fillId="4" borderId="55" xfId="0" applyNumberFormat="1" applyFont="1" applyFill="1" applyBorder="1" applyAlignment="1">
      <alignment horizontal="center" vertical="center"/>
    </xf>
    <xf numFmtId="4" fontId="16" fillId="0" borderId="36" xfId="0" applyNumberFormat="1" applyFont="1" applyBorder="1" applyAlignment="1" applyProtection="1">
      <alignment horizontal="center" vertical="center" wrapText="1"/>
      <protection locked="0"/>
    </xf>
    <xf numFmtId="4" fontId="16" fillId="0" borderId="37" xfId="0" applyNumberFormat="1" applyFont="1" applyBorder="1" applyAlignment="1" applyProtection="1">
      <alignment horizontal="center" vertical="center" wrapText="1"/>
      <protection locked="0"/>
    </xf>
    <xf numFmtId="4" fontId="16" fillId="0" borderId="49" xfId="0" applyNumberFormat="1" applyFont="1" applyBorder="1" applyAlignment="1" applyProtection="1">
      <alignment horizontal="center" vertical="center" wrapText="1"/>
      <protection locked="0"/>
    </xf>
    <xf numFmtId="4" fontId="16" fillId="0" borderId="5" xfId="0" applyNumberFormat="1" applyFont="1" applyBorder="1" applyAlignment="1" applyProtection="1">
      <alignment horizontal="center" vertical="center" wrapText="1"/>
      <protection locked="0"/>
    </xf>
    <xf numFmtId="4" fontId="16" fillId="0" borderId="28" xfId="0" applyNumberFormat="1" applyFont="1" applyBorder="1" applyAlignment="1" applyProtection="1">
      <alignment horizontal="center" vertical="center" wrapText="1"/>
      <protection locked="0"/>
    </xf>
    <xf numFmtId="4" fontId="19" fillId="0" borderId="5" xfId="0" applyNumberFormat="1" applyFont="1" applyBorder="1" applyAlignment="1" applyProtection="1">
      <alignment horizontal="center" vertical="center" wrapText="1"/>
      <protection locked="0"/>
    </xf>
    <xf numFmtId="2" fontId="5" fillId="0" borderId="0" xfId="0" applyNumberFormat="1" applyFont="1"/>
    <xf numFmtId="2" fontId="3" fillId="0" borderId="0" xfId="0" applyNumberFormat="1" applyFont="1"/>
    <xf numFmtId="4" fontId="16" fillId="0" borderId="36" xfId="0" applyNumberFormat="1" applyFont="1" applyBorder="1" applyAlignment="1" applyProtection="1">
      <alignment horizontal="center" vertical="center"/>
      <protection locked="0"/>
    </xf>
    <xf numFmtId="4" fontId="16" fillId="0" borderId="37" xfId="0" applyNumberFormat="1" applyFont="1" applyBorder="1" applyAlignment="1" applyProtection="1">
      <alignment horizontal="center" vertical="center"/>
      <protection locked="0"/>
    </xf>
    <xf numFmtId="4" fontId="16" fillId="0" borderId="49" xfId="0" applyNumberFormat="1" applyFont="1" applyBorder="1" applyAlignment="1" applyProtection="1">
      <alignment horizontal="center" vertical="center"/>
      <protection locked="0"/>
    </xf>
    <xf numFmtId="4" fontId="16" fillId="0" borderId="5" xfId="0" applyNumberFormat="1" applyFont="1" applyBorder="1" applyAlignment="1" applyProtection="1">
      <alignment horizontal="center" vertical="center"/>
      <protection locked="0"/>
    </xf>
    <xf numFmtId="4" fontId="16" fillId="0" borderId="28" xfId="0" applyNumberFormat="1" applyFont="1" applyBorder="1" applyAlignment="1" applyProtection="1">
      <alignment horizontal="center" vertical="center"/>
      <protection locked="0"/>
    </xf>
    <xf numFmtId="4" fontId="19" fillId="4" borderId="18" xfId="0" applyNumberFormat="1" applyFont="1" applyFill="1" applyBorder="1" applyAlignment="1">
      <alignment horizontal="center" vertical="center"/>
    </xf>
    <xf numFmtId="4" fontId="16" fillId="0" borderId="19" xfId="0" applyNumberFormat="1" applyFont="1" applyBorder="1" applyAlignment="1" applyProtection="1">
      <alignment horizontal="center" vertical="center"/>
      <protection locked="0"/>
    </xf>
    <xf numFmtId="4" fontId="16" fillId="0" borderId="20" xfId="0" applyNumberFormat="1" applyFont="1" applyBorder="1" applyAlignment="1" applyProtection="1">
      <alignment horizontal="center" vertical="center"/>
      <protection locked="0"/>
    </xf>
    <xf numFmtId="4" fontId="16" fillId="0" borderId="56" xfId="0" applyNumberFormat="1" applyFont="1" applyBorder="1" applyAlignment="1" applyProtection="1">
      <alignment horizontal="center" vertical="center"/>
      <protection locked="0"/>
    </xf>
    <xf numFmtId="4" fontId="16" fillId="0" borderId="3" xfId="0" applyNumberFormat="1" applyFont="1" applyBorder="1" applyAlignment="1" applyProtection="1">
      <alignment horizontal="center" vertical="center"/>
      <protection locked="0"/>
    </xf>
    <xf numFmtId="4" fontId="16" fillId="0" borderId="21" xfId="0" applyNumberFormat="1" applyFont="1" applyBorder="1" applyAlignment="1" applyProtection="1">
      <alignment horizontal="center" vertical="center"/>
      <protection locked="0"/>
    </xf>
    <xf numFmtId="4" fontId="16" fillId="0" borderId="16" xfId="0" applyNumberFormat="1" applyFont="1" applyBorder="1" applyAlignment="1" applyProtection="1">
      <alignment horizontal="center" vertical="center"/>
      <protection locked="0"/>
    </xf>
    <xf numFmtId="4" fontId="16" fillId="0" borderId="17" xfId="0" applyNumberFormat="1" applyFont="1" applyBorder="1" applyAlignment="1" applyProtection="1">
      <alignment horizontal="center" vertical="center"/>
      <protection locked="0"/>
    </xf>
    <xf numFmtId="4" fontId="16" fillId="0" borderId="53" xfId="0" applyNumberFormat="1" applyFont="1" applyBorder="1" applyAlignment="1" applyProtection="1">
      <alignment horizontal="center" vertical="center"/>
      <protection locked="0"/>
    </xf>
    <xf numFmtId="4" fontId="16" fillId="0" borderId="2" xfId="0" applyNumberFormat="1" applyFont="1" applyBorder="1" applyAlignment="1" applyProtection="1">
      <alignment horizontal="center" vertical="center"/>
      <protection locked="0"/>
    </xf>
    <xf numFmtId="4" fontId="16" fillId="0" borderId="18" xfId="0" applyNumberFormat="1" applyFont="1" applyBorder="1" applyAlignment="1" applyProtection="1">
      <alignment horizontal="center" vertical="center"/>
      <protection locked="0"/>
    </xf>
    <xf numFmtId="4" fontId="16" fillId="0" borderId="22" xfId="0" applyNumberFormat="1" applyFont="1" applyBorder="1" applyAlignment="1" applyProtection="1">
      <alignment horizontal="center" vertical="center"/>
      <protection locked="0"/>
    </xf>
    <xf numFmtId="4" fontId="16" fillId="0" borderId="23" xfId="0" applyNumberFormat="1" applyFont="1" applyBorder="1" applyAlignment="1" applyProtection="1">
      <alignment horizontal="center" vertical="center"/>
      <protection locked="0"/>
    </xf>
    <xf numFmtId="4" fontId="16" fillId="0" borderId="100" xfId="0" applyNumberFormat="1" applyFont="1" applyBorder="1" applyAlignment="1" applyProtection="1">
      <alignment horizontal="center" vertical="center"/>
      <protection locked="0"/>
    </xf>
    <xf numFmtId="4" fontId="16" fillId="0" borderId="55" xfId="0" applyNumberFormat="1" applyFont="1" applyBorder="1" applyAlignment="1" applyProtection="1">
      <alignment horizontal="center" vertical="center"/>
      <protection locked="0"/>
    </xf>
    <xf numFmtId="4" fontId="16" fillId="0" borderId="24" xfId="0" applyNumberFormat="1" applyFont="1" applyBorder="1" applyAlignment="1" applyProtection="1">
      <alignment horizontal="center" vertical="center"/>
      <protection locked="0"/>
    </xf>
    <xf numFmtId="4" fontId="19" fillId="0" borderId="55" xfId="0" applyNumberFormat="1" applyFont="1" applyBorder="1" applyAlignment="1" applyProtection="1">
      <alignment horizontal="center" vertical="center" wrapText="1"/>
      <protection locked="0"/>
    </xf>
    <xf numFmtId="4" fontId="16" fillId="0" borderId="26" xfId="0" applyNumberFormat="1" applyFont="1" applyBorder="1" applyAlignment="1" applyProtection="1">
      <alignment horizontal="center" vertical="center" wrapText="1"/>
      <protection locked="0"/>
    </xf>
    <xf numFmtId="4" fontId="16" fillId="4" borderId="49" xfId="0" applyNumberFormat="1" applyFont="1" applyFill="1" applyBorder="1" applyAlignment="1">
      <alignment horizontal="center" vertical="center" wrapText="1"/>
    </xf>
    <xf numFmtId="4" fontId="16" fillId="4" borderId="98" xfId="0" applyNumberFormat="1" applyFont="1" applyFill="1" applyBorder="1" applyAlignment="1">
      <alignment horizontal="center" vertical="center" wrapText="1"/>
    </xf>
    <xf numFmtId="4" fontId="16" fillId="4" borderId="28" xfId="0" applyNumberFormat="1" applyFont="1" applyFill="1" applyBorder="1" applyAlignment="1">
      <alignment horizontal="center" vertical="center" wrapText="1"/>
    </xf>
    <xf numFmtId="4" fontId="16" fillId="0" borderId="29" xfId="0" applyNumberFormat="1" applyFont="1" applyBorder="1" applyAlignment="1" applyProtection="1">
      <alignment horizontal="center" vertical="center" wrapText="1"/>
      <protection locked="0"/>
    </xf>
    <xf numFmtId="4" fontId="16" fillId="0" borderId="27" xfId="0" applyNumberFormat="1" applyFont="1" applyBorder="1" applyAlignment="1" applyProtection="1">
      <alignment horizontal="center" vertical="center" wrapText="1"/>
      <protection locked="0"/>
    </xf>
    <xf numFmtId="4" fontId="19" fillId="4" borderId="18" xfId="0" applyNumberFormat="1" applyFont="1" applyFill="1" applyBorder="1" applyAlignment="1">
      <alignment horizontal="center" vertical="center" wrapText="1"/>
    </xf>
    <xf numFmtId="0" fontId="27" fillId="4" borderId="6" xfId="0" applyFont="1" applyFill="1" applyBorder="1" applyAlignment="1">
      <alignment horizontal="center" vertical="center"/>
    </xf>
    <xf numFmtId="4" fontId="16" fillId="4" borderId="93" xfId="0" applyNumberFormat="1" applyFont="1" applyFill="1" applyBorder="1" applyAlignment="1">
      <alignment horizontal="center" vertical="center" wrapText="1"/>
    </xf>
    <xf numFmtId="4" fontId="16" fillId="4" borderId="22" xfId="0" applyNumberFormat="1" applyFont="1" applyFill="1" applyBorder="1" applyAlignment="1">
      <alignment horizontal="center" vertical="center" wrapText="1"/>
    </xf>
    <xf numFmtId="4" fontId="16" fillId="4" borderId="23" xfId="0" applyNumberFormat="1" applyFont="1" applyFill="1" applyBorder="1" applyAlignment="1">
      <alignment horizontal="center" vertical="center" wrapText="1"/>
    </xf>
    <xf numFmtId="4" fontId="16" fillId="4" borderId="100" xfId="0" applyNumberFormat="1" applyFont="1" applyFill="1" applyBorder="1" applyAlignment="1">
      <alignment horizontal="center" vertical="center" wrapText="1"/>
    </xf>
    <xf numFmtId="4" fontId="16" fillId="4" borderId="55" xfId="0" applyNumberFormat="1" applyFont="1" applyFill="1" applyBorder="1" applyAlignment="1">
      <alignment horizontal="center" vertical="center" wrapText="1"/>
    </xf>
    <xf numFmtId="4" fontId="16" fillId="4" borderId="99" xfId="0" applyNumberFormat="1" applyFont="1" applyFill="1" applyBorder="1" applyAlignment="1">
      <alignment horizontal="center" vertical="center" wrapText="1"/>
    </xf>
    <xf numFmtId="4" fontId="16" fillId="4" borderId="24" xfId="0" applyNumberFormat="1" applyFont="1" applyFill="1" applyBorder="1" applyAlignment="1">
      <alignment horizontal="center" vertical="center" wrapText="1"/>
    </xf>
    <xf numFmtId="0" fontId="19" fillId="2" borderId="1" xfId="0" applyFont="1" applyFill="1" applyBorder="1" applyAlignment="1" applyProtection="1">
      <alignment horizontal="center" vertical="center" wrapText="1"/>
      <protection hidden="1"/>
    </xf>
    <xf numFmtId="4" fontId="27" fillId="4" borderId="101" xfId="0" applyNumberFormat="1" applyFont="1" applyFill="1" applyBorder="1" applyAlignment="1">
      <alignment horizontal="center" vertical="center" wrapText="1"/>
    </xf>
    <xf numFmtId="4" fontId="27" fillId="4" borderId="9" xfId="0" applyNumberFormat="1" applyFont="1" applyFill="1" applyBorder="1" applyAlignment="1" applyProtection="1">
      <alignment horizontal="center" vertical="center" wrapText="1"/>
      <protection hidden="1"/>
    </xf>
    <xf numFmtId="0" fontId="16" fillId="4" borderId="26" xfId="0" applyFont="1" applyFill="1" applyBorder="1" applyAlignment="1">
      <alignment horizontal="center" vertical="center"/>
    </xf>
    <xf numFmtId="0" fontId="16" fillId="2" borderId="5" xfId="0" applyFont="1" applyFill="1" applyBorder="1" applyAlignment="1" applyProtection="1">
      <alignment horizontal="left" vertical="center" wrapText="1"/>
      <protection hidden="1"/>
    </xf>
    <xf numFmtId="2" fontId="19" fillId="4" borderId="26" xfId="0" applyNumberFormat="1" applyFont="1" applyFill="1" applyBorder="1" applyAlignment="1">
      <alignment horizontal="center" vertical="center" wrapText="1"/>
    </xf>
    <xf numFmtId="2" fontId="19" fillId="4" borderId="5" xfId="0" applyNumberFormat="1" applyFont="1" applyFill="1" applyBorder="1" applyAlignment="1">
      <alignment horizontal="center" vertical="center"/>
    </xf>
    <xf numFmtId="2" fontId="16" fillId="0" borderId="36" xfId="0" applyNumberFormat="1" applyFont="1" applyBorder="1" applyAlignment="1" applyProtection="1">
      <alignment horizontal="center" vertical="center"/>
      <protection locked="0"/>
    </xf>
    <xf numFmtId="2" fontId="16" fillId="0" borderId="37" xfId="0" applyNumberFormat="1" applyFont="1" applyBorder="1" applyAlignment="1" applyProtection="1">
      <alignment horizontal="center" vertical="center"/>
      <protection locked="0"/>
    </xf>
    <xf numFmtId="2" fontId="16" fillId="0" borderId="49" xfId="0" applyNumberFormat="1" applyFont="1" applyBorder="1" applyAlignment="1" applyProtection="1">
      <alignment horizontal="center" vertical="center"/>
      <protection locked="0"/>
    </xf>
    <xf numFmtId="2" fontId="16" fillId="0" borderId="5" xfId="0" applyNumberFormat="1" applyFont="1" applyBorder="1" applyAlignment="1" applyProtection="1">
      <alignment horizontal="center" vertical="center"/>
      <protection locked="0"/>
    </xf>
    <xf numFmtId="2" fontId="19" fillId="4" borderId="98" xfId="0" applyNumberFormat="1" applyFont="1" applyFill="1" applyBorder="1" applyAlignment="1">
      <alignment horizontal="center" vertical="center"/>
    </xf>
    <xf numFmtId="2" fontId="16" fillId="0" borderId="28" xfId="0" applyNumberFormat="1" applyFont="1" applyBorder="1" applyAlignment="1" applyProtection="1">
      <alignment horizontal="center" vertical="center"/>
      <protection locked="0"/>
    </xf>
    <xf numFmtId="0" fontId="16" fillId="4" borderId="27" xfId="0" applyFont="1" applyFill="1" applyBorder="1" applyAlignment="1">
      <alignment horizontal="center" vertical="center"/>
    </xf>
    <xf numFmtId="0" fontId="16" fillId="2" borderId="2" xfId="0" applyFont="1" applyFill="1" applyBorder="1" applyAlignment="1" applyProtection="1">
      <alignment horizontal="left" vertical="center" wrapText="1"/>
      <protection hidden="1"/>
    </xf>
    <xf numFmtId="2" fontId="19" fillId="4" borderId="27" xfId="0" applyNumberFormat="1" applyFont="1" applyFill="1" applyBorder="1" applyAlignment="1">
      <alignment horizontal="center" vertical="center" wrapText="1"/>
    </xf>
    <xf numFmtId="2" fontId="19" fillId="4" borderId="2" xfId="0" applyNumberFormat="1" applyFont="1" applyFill="1" applyBorder="1" applyAlignment="1">
      <alignment horizontal="center" vertical="center"/>
    </xf>
    <xf numFmtId="2" fontId="16" fillId="0" borderId="16" xfId="0" applyNumberFormat="1" applyFont="1" applyBorder="1" applyAlignment="1" applyProtection="1">
      <alignment horizontal="center" vertical="center"/>
      <protection locked="0"/>
    </xf>
    <xf numFmtId="2" fontId="16" fillId="0" borderId="17" xfId="0" applyNumberFormat="1" applyFont="1" applyBorder="1" applyAlignment="1" applyProtection="1">
      <alignment horizontal="center" vertical="center"/>
      <protection locked="0"/>
    </xf>
    <xf numFmtId="2" fontId="16" fillId="0" borderId="53" xfId="0" applyNumberFormat="1" applyFont="1" applyBorder="1" applyAlignment="1" applyProtection="1">
      <alignment horizontal="center" vertical="center"/>
      <protection locked="0"/>
    </xf>
    <xf numFmtId="2" fontId="16" fillId="0" borderId="2" xfId="0" applyNumberFormat="1" applyFont="1" applyBorder="1" applyAlignment="1" applyProtection="1">
      <alignment horizontal="center" vertical="center"/>
      <protection locked="0"/>
    </xf>
    <xf numFmtId="2" fontId="16" fillId="0" borderId="18" xfId="0" applyNumberFormat="1" applyFont="1" applyBorder="1" applyAlignment="1" applyProtection="1">
      <alignment horizontal="center" vertical="center"/>
      <protection locked="0"/>
    </xf>
    <xf numFmtId="0" fontId="16" fillId="4" borderId="29" xfId="0" applyFont="1" applyFill="1" applyBorder="1" applyAlignment="1">
      <alignment horizontal="center" vertical="center"/>
    </xf>
    <xf numFmtId="0" fontId="16" fillId="2" borderId="3" xfId="0" applyFont="1" applyFill="1" applyBorder="1" applyAlignment="1" applyProtection="1">
      <alignment horizontal="left" vertical="center" wrapText="1"/>
      <protection hidden="1"/>
    </xf>
    <xf numFmtId="2" fontId="19" fillId="4" borderId="29" xfId="0" applyNumberFormat="1" applyFont="1" applyFill="1" applyBorder="1" applyAlignment="1">
      <alignment horizontal="center" vertical="center" wrapText="1"/>
    </xf>
    <xf numFmtId="2" fontId="19" fillId="4" borderId="3" xfId="0" applyNumberFormat="1" applyFont="1" applyFill="1" applyBorder="1" applyAlignment="1">
      <alignment horizontal="center" vertical="center"/>
    </xf>
    <xf numFmtId="2" fontId="16" fillId="0" borderId="19" xfId="0" applyNumberFormat="1" applyFont="1" applyBorder="1" applyAlignment="1" applyProtection="1">
      <alignment horizontal="center" vertical="center"/>
      <protection locked="0"/>
    </xf>
    <xf numFmtId="2" fontId="16" fillId="0" borderId="20" xfId="0" applyNumberFormat="1" applyFont="1" applyBorder="1" applyAlignment="1" applyProtection="1">
      <alignment horizontal="center" vertical="center"/>
      <protection locked="0"/>
    </xf>
    <xf numFmtId="2" fontId="16" fillId="0" borderId="56" xfId="0" applyNumberFormat="1" applyFont="1" applyBorder="1" applyAlignment="1" applyProtection="1">
      <alignment horizontal="center" vertical="center"/>
      <protection locked="0"/>
    </xf>
    <xf numFmtId="2" fontId="16" fillId="0" borderId="3" xfId="0" applyNumberFormat="1" applyFont="1" applyBorder="1" applyAlignment="1" applyProtection="1">
      <alignment horizontal="center" vertical="center"/>
      <protection locked="0"/>
    </xf>
    <xf numFmtId="2" fontId="16" fillId="0" borderId="21" xfId="0" applyNumberFormat="1" applyFont="1" applyBorder="1" applyAlignment="1" applyProtection="1">
      <alignment horizontal="center" vertical="center"/>
      <protection locked="0"/>
    </xf>
    <xf numFmtId="0" fontId="16" fillId="4" borderId="69" xfId="0" applyFont="1" applyFill="1" applyBorder="1" applyAlignment="1">
      <alignment horizontal="center" vertical="center"/>
    </xf>
    <xf numFmtId="0" fontId="16" fillId="2" borderId="70" xfId="0" applyFont="1" applyFill="1" applyBorder="1" applyAlignment="1" applyProtection="1">
      <alignment horizontal="left" vertical="center" wrapText="1"/>
      <protection hidden="1"/>
    </xf>
    <xf numFmtId="2" fontId="19" fillId="4" borderId="69" xfId="0" applyNumberFormat="1" applyFont="1" applyFill="1" applyBorder="1" applyAlignment="1">
      <alignment horizontal="center" vertical="center" wrapText="1"/>
    </xf>
    <xf numFmtId="2" fontId="19" fillId="4" borderId="70" xfId="0" applyNumberFormat="1" applyFont="1" applyFill="1" applyBorder="1" applyAlignment="1">
      <alignment horizontal="center" vertical="center"/>
    </xf>
    <xf numFmtId="2" fontId="16" fillId="0" borderId="71" xfId="0" applyNumberFormat="1" applyFont="1" applyBorder="1" applyAlignment="1" applyProtection="1">
      <alignment horizontal="center" vertical="center"/>
      <protection locked="0"/>
    </xf>
    <xf numFmtId="2" fontId="16" fillId="0" borderId="72" xfId="0" applyNumberFormat="1" applyFont="1" applyBorder="1" applyAlignment="1" applyProtection="1">
      <alignment horizontal="center" vertical="center"/>
      <protection locked="0"/>
    </xf>
    <xf numFmtId="2" fontId="16" fillId="0" borderId="102" xfId="0" applyNumberFormat="1" applyFont="1" applyBorder="1" applyAlignment="1" applyProtection="1">
      <alignment horizontal="center" vertical="center"/>
      <protection locked="0"/>
    </xf>
    <xf numFmtId="2" fontId="16" fillId="0" borderId="70" xfId="0" applyNumberFormat="1" applyFont="1" applyBorder="1" applyAlignment="1" applyProtection="1">
      <alignment horizontal="center" vertical="center"/>
      <protection locked="0"/>
    </xf>
    <xf numFmtId="2" fontId="16" fillId="0" borderId="73" xfId="0" applyNumberFormat="1" applyFont="1" applyBorder="1" applyAlignment="1" applyProtection="1">
      <alignment horizontal="center" vertical="center"/>
      <protection locked="0"/>
    </xf>
    <xf numFmtId="2" fontId="19" fillId="4" borderId="44" xfId="0" applyNumberFormat="1" applyFont="1" applyFill="1" applyBorder="1" applyAlignment="1">
      <alignment horizontal="center" vertical="center" wrapText="1"/>
    </xf>
    <xf numFmtId="2" fontId="19" fillId="4" borderId="43" xfId="0" applyNumberFormat="1" applyFont="1" applyFill="1" applyBorder="1" applyAlignment="1">
      <alignment horizontal="center" vertical="center" wrapText="1"/>
    </xf>
    <xf numFmtId="2" fontId="19" fillId="4" borderId="45" xfId="0" applyNumberFormat="1" applyFont="1" applyFill="1" applyBorder="1" applyAlignment="1">
      <alignment horizontal="center" vertical="center" wrapText="1"/>
    </xf>
    <xf numFmtId="2" fontId="19" fillId="4" borderId="46" xfId="0" applyNumberFormat="1" applyFont="1" applyFill="1" applyBorder="1" applyAlignment="1">
      <alignment horizontal="center" vertical="center" wrapText="1"/>
    </xf>
    <xf numFmtId="2" fontId="19" fillId="4" borderId="96" xfId="0" applyNumberFormat="1" applyFont="1" applyFill="1" applyBorder="1" applyAlignment="1">
      <alignment horizontal="center" vertical="center" wrapText="1"/>
    </xf>
    <xf numFmtId="2" fontId="19" fillId="4" borderId="97" xfId="0" applyNumberFormat="1" applyFont="1" applyFill="1" applyBorder="1" applyAlignment="1">
      <alignment horizontal="center" vertical="center" wrapText="1"/>
    </xf>
    <xf numFmtId="2" fontId="19" fillId="4" borderId="47" xfId="0" applyNumberFormat="1" applyFont="1" applyFill="1" applyBorder="1" applyAlignment="1">
      <alignment horizontal="center" vertical="center" wrapText="1"/>
    </xf>
    <xf numFmtId="2" fontId="19" fillId="4" borderId="5" xfId="0" applyNumberFormat="1" applyFont="1" applyFill="1" applyBorder="1" applyAlignment="1">
      <alignment horizontal="center" vertical="center" wrapText="1"/>
    </xf>
    <xf numFmtId="2" fontId="19" fillId="4" borderId="36" xfId="0" applyNumberFormat="1" applyFont="1" applyFill="1" applyBorder="1" applyAlignment="1">
      <alignment horizontal="center" vertical="center" wrapText="1"/>
    </xf>
    <xf numFmtId="2" fontId="19" fillId="4" borderId="37" xfId="0" applyNumberFormat="1" applyFont="1" applyFill="1" applyBorder="1" applyAlignment="1">
      <alignment horizontal="center" vertical="center" wrapText="1"/>
    </xf>
    <xf numFmtId="2" fontId="19" fillId="4" borderId="49" xfId="0" applyNumberFormat="1" applyFont="1" applyFill="1" applyBorder="1" applyAlignment="1">
      <alignment horizontal="center" vertical="center" wrapText="1"/>
    </xf>
    <xf numFmtId="2" fontId="19" fillId="4" borderId="98" xfId="0" applyNumberFormat="1" applyFont="1" applyFill="1" applyBorder="1" applyAlignment="1">
      <alignment horizontal="center" vertical="center" wrapText="1"/>
    </xf>
    <xf numFmtId="2" fontId="19" fillId="4" borderId="28" xfId="0" applyNumberFormat="1" applyFont="1" applyFill="1" applyBorder="1" applyAlignment="1">
      <alignment horizontal="center" vertical="center" wrapText="1"/>
    </xf>
    <xf numFmtId="2" fontId="16" fillId="0" borderId="26" xfId="0" applyNumberFormat="1" applyFont="1" applyBorder="1" applyAlignment="1" applyProtection="1">
      <alignment horizontal="center" vertical="center" wrapText="1"/>
      <protection locked="0"/>
    </xf>
    <xf numFmtId="2" fontId="16" fillId="4" borderId="5" xfId="0" applyNumberFormat="1" applyFont="1" applyFill="1" applyBorder="1" applyAlignment="1">
      <alignment horizontal="center" vertical="center" wrapText="1"/>
    </xf>
    <xf numFmtId="2" fontId="16" fillId="4" borderId="36" xfId="0" applyNumberFormat="1" applyFont="1" applyFill="1" applyBorder="1" applyAlignment="1">
      <alignment horizontal="center" vertical="center" wrapText="1"/>
    </xf>
    <xf numFmtId="2" fontId="16" fillId="4" borderId="37" xfId="0" applyNumberFormat="1" applyFont="1" applyFill="1" applyBorder="1" applyAlignment="1">
      <alignment horizontal="center" vertical="center" wrapText="1"/>
    </xf>
    <xf numFmtId="2" fontId="16" fillId="4" borderId="49" xfId="0" applyNumberFormat="1" applyFont="1" applyFill="1" applyBorder="1" applyAlignment="1">
      <alignment horizontal="center" vertical="center" wrapText="1"/>
    </xf>
    <xf numFmtId="2" fontId="16" fillId="4" borderId="98" xfId="0" applyNumberFormat="1" applyFont="1" applyFill="1" applyBorder="1" applyAlignment="1">
      <alignment horizontal="center" vertical="center" wrapText="1"/>
    </xf>
    <xf numFmtId="2" fontId="16" fillId="4" borderId="28" xfId="0" applyNumberFormat="1" applyFont="1" applyFill="1" applyBorder="1" applyAlignment="1">
      <alignment horizontal="center" vertical="center" wrapText="1"/>
    </xf>
    <xf numFmtId="2" fontId="19" fillId="4" borderId="16" xfId="0" applyNumberFormat="1" applyFont="1" applyFill="1" applyBorder="1" applyAlignment="1">
      <alignment horizontal="center" vertical="center"/>
    </xf>
    <xf numFmtId="2" fontId="19" fillId="4" borderId="17" xfId="0" applyNumberFormat="1" applyFont="1" applyFill="1" applyBorder="1" applyAlignment="1">
      <alignment horizontal="center" vertical="center"/>
    </xf>
    <xf numFmtId="2" fontId="19" fillId="4" borderId="53" xfId="0" applyNumberFormat="1" applyFont="1" applyFill="1" applyBorder="1" applyAlignment="1">
      <alignment horizontal="center" vertical="center"/>
    </xf>
    <xf numFmtId="2" fontId="19" fillId="4" borderId="76" xfId="0" applyNumberFormat="1" applyFont="1" applyFill="1" applyBorder="1" applyAlignment="1">
      <alignment horizontal="center" vertical="center"/>
    </xf>
    <xf numFmtId="2" fontId="19" fillId="4" borderId="18" xfId="0" applyNumberFormat="1" applyFont="1" applyFill="1" applyBorder="1" applyAlignment="1">
      <alignment horizontal="center" vertical="center"/>
    </xf>
    <xf numFmtId="2" fontId="16" fillId="0" borderId="29" xfId="0" applyNumberFormat="1" applyFont="1" applyBorder="1" applyAlignment="1" applyProtection="1">
      <alignment horizontal="center" vertical="center" wrapText="1"/>
      <protection locked="0"/>
    </xf>
    <xf numFmtId="2" fontId="19" fillId="4" borderId="17" xfId="0" applyNumberFormat="1" applyFont="1" applyFill="1" applyBorder="1" applyAlignment="1">
      <alignment horizontal="center" vertical="center" wrapText="1"/>
    </xf>
    <xf numFmtId="2" fontId="19" fillId="4" borderId="103" xfId="0" applyNumberFormat="1" applyFont="1" applyFill="1" applyBorder="1" applyAlignment="1">
      <alignment horizontal="center" vertical="center" wrapText="1"/>
    </xf>
    <xf numFmtId="2" fontId="19" fillId="4" borderId="53" xfId="0" applyNumberFormat="1" applyFont="1" applyFill="1" applyBorder="1" applyAlignment="1">
      <alignment horizontal="center" vertical="center" wrapText="1"/>
    </xf>
    <xf numFmtId="2" fontId="19" fillId="4" borderId="2" xfId="0" applyNumberFormat="1" applyFont="1" applyFill="1" applyBorder="1" applyAlignment="1">
      <alignment horizontal="center" vertical="center" wrapText="1"/>
    </xf>
    <xf numFmtId="2" fontId="19" fillId="4" borderId="18" xfId="0" applyNumberFormat="1" applyFont="1" applyFill="1" applyBorder="1" applyAlignment="1">
      <alignment horizontal="center" vertical="center" wrapText="1"/>
    </xf>
    <xf numFmtId="2" fontId="16" fillId="0" borderId="27" xfId="0" applyNumberFormat="1" applyFont="1" applyBorder="1" applyAlignment="1" applyProtection="1">
      <alignment horizontal="center" vertical="center" wrapText="1"/>
      <protection locked="0"/>
    </xf>
    <xf numFmtId="0" fontId="16" fillId="4" borderId="6" xfId="0" applyFont="1" applyFill="1" applyBorder="1" applyAlignment="1">
      <alignment horizontal="center" vertical="center"/>
    </xf>
    <xf numFmtId="2" fontId="19" fillId="4" borderId="30" xfId="0" applyNumberFormat="1" applyFont="1" applyFill="1" applyBorder="1" applyAlignment="1">
      <alignment horizontal="center" vertical="center" wrapText="1"/>
    </xf>
    <xf numFmtId="2" fontId="19" fillId="4" borderId="6" xfId="0" applyNumberFormat="1" applyFont="1" applyFill="1" applyBorder="1" applyAlignment="1">
      <alignment horizontal="center" vertical="center"/>
    </xf>
    <xf numFmtId="2" fontId="16" fillId="0" borderId="38" xfId="0" applyNumberFormat="1" applyFont="1" applyBorder="1" applyAlignment="1" applyProtection="1">
      <alignment horizontal="center" vertical="center"/>
      <protection locked="0"/>
    </xf>
    <xf numFmtId="2" fontId="16" fillId="0" borderId="31" xfId="0" applyNumberFormat="1" applyFont="1" applyBorder="1" applyAlignment="1" applyProtection="1">
      <alignment horizontal="center" vertical="center"/>
      <protection locked="0"/>
    </xf>
    <xf numFmtId="2" fontId="16" fillId="0" borderId="94" xfId="0" applyNumberFormat="1" applyFont="1" applyBorder="1" applyAlignment="1" applyProtection="1">
      <alignment horizontal="center" vertical="center"/>
      <protection locked="0"/>
    </xf>
    <xf numFmtId="2" fontId="16" fillId="0" borderId="6" xfId="0" applyNumberFormat="1" applyFont="1" applyBorder="1" applyAlignment="1" applyProtection="1">
      <alignment horizontal="center" vertical="center"/>
      <protection locked="0"/>
    </xf>
    <xf numFmtId="2" fontId="16" fillId="0" borderId="32" xfId="0" applyNumberFormat="1" applyFont="1" applyBorder="1" applyAlignment="1" applyProtection="1">
      <alignment horizontal="center" vertical="center"/>
      <protection locked="0"/>
    </xf>
    <xf numFmtId="0" fontId="19" fillId="4" borderId="39" xfId="0" applyFont="1" applyFill="1" applyBorder="1" applyAlignment="1">
      <alignment horizontal="center" vertical="center"/>
    </xf>
    <xf numFmtId="0" fontId="19" fillId="2" borderId="93" xfId="0" applyFont="1" applyFill="1" applyBorder="1" applyAlignment="1" applyProtection="1">
      <alignment horizontal="center" vertical="center" wrapText="1"/>
      <protection hidden="1"/>
    </xf>
    <xf numFmtId="2" fontId="19" fillId="4" borderId="39" xfId="0" applyNumberFormat="1" applyFont="1" applyFill="1" applyBorder="1" applyAlignment="1">
      <alignment horizontal="center" vertical="center" wrapText="1"/>
    </xf>
    <xf numFmtId="2" fontId="19" fillId="4" borderId="1" xfId="0" applyNumberFormat="1" applyFont="1" applyFill="1" applyBorder="1" applyAlignment="1">
      <alignment horizontal="center" vertical="center"/>
    </xf>
    <xf numFmtId="2" fontId="19" fillId="4" borderId="7" xfId="0" applyNumberFormat="1" applyFont="1" applyFill="1" applyBorder="1" applyAlignment="1">
      <alignment horizontal="center" vertical="center"/>
    </xf>
    <xf numFmtId="2" fontId="19" fillId="4" borderId="8" xfId="0" applyNumberFormat="1" applyFont="1" applyFill="1" applyBorder="1" applyAlignment="1">
      <alignment horizontal="center" vertical="center"/>
    </xf>
    <xf numFmtId="2" fontId="19" fillId="4" borderId="101" xfId="0" applyNumberFormat="1" applyFont="1" applyFill="1" applyBorder="1" applyAlignment="1">
      <alignment horizontal="center" vertical="center"/>
    </xf>
    <xf numFmtId="2" fontId="19" fillId="4" borderId="40" xfId="0" applyNumberFormat="1" applyFont="1" applyFill="1" applyBorder="1" applyAlignment="1">
      <alignment horizontal="center" vertical="center"/>
    </xf>
    <xf numFmtId="2" fontId="19" fillId="4" borderId="9" xfId="0" applyNumberFormat="1" applyFont="1" applyFill="1" applyBorder="1" applyAlignment="1">
      <alignment horizontal="center" vertical="center"/>
    </xf>
    <xf numFmtId="0" fontId="19" fillId="4" borderId="58" xfId="0" applyFont="1" applyFill="1" applyBorder="1" applyAlignment="1">
      <alignment horizontal="center" vertical="center" wrapText="1"/>
    </xf>
    <xf numFmtId="3" fontId="19" fillId="4" borderId="40" xfId="0" applyNumberFormat="1"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27" fillId="4" borderId="41" xfId="0" applyFont="1" applyFill="1" applyBorder="1" applyAlignment="1">
      <alignment horizontal="center" vertical="center" wrapText="1"/>
    </xf>
    <xf numFmtId="3" fontId="19" fillId="4" borderId="42" xfId="0" applyNumberFormat="1" applyFont="1" applyFill="1" applyBorder="1" applyAlignment="1">
      <alignment horizontal="center" vertical="center" wrapText="1"/>
    </xf>
    <xf numFmtId="0" fontId="19" fillId="4" borderId="85" xfId="0" applyFont="1" applyFill="1" applyBorder="1" applyAlignment="1">
      <alignment horizontal="center" vertical="center" wrapText="1"/>
    </xf>
    <xf numFmtId="0" fontId="16" fillId="4" borderId="40" xfId="0" applyFont="1" applyFill="1" applyBorder="1" applyAlignment="1">
      <alignment horizontal="center" vertical="center" wrapText="1"/>
    </xf>
    <xf numFmtId="0" fontId="19" fillId="4" borderId="40" xfId="0" applyFont="1" applyFill="1" applyBorder="1" applyAlignment="1">
      <alignment horizontal="center" vertical="center" wrapText="1"/>
    </xf>
    <xf numFmtId="165" fontId="0" fillId="0" borderId="0" xfId="0" applyNumberFormat="1"/>
    <xf numFmtId="0" fontId="17" fillId="0" borderId="0" xfId="0" applyFont="1" applyAlignment="1">
      <alignment horizontal="left" vertical="center" wrapText="1"/>
    </xf>
    <xf numFmtId="0" fontId="19" fillId="2" borderId="1" xfId="3" applyFont="1" applyFill="1" applyBorder="1" applyAlignment="1">
      <alignment horizontal="center" vertical="center"/>
    </xf>
    <xf numFmtId="0" fontId="19" fillId="2" borderId="42" xfId="3" applyFont="1" applyFill="1" applyBorder="1" applyAlignment="1">
      <alignment horizontal="center" vertical="center"/>
    </xf>
    <xf numFmtId="169" fontId="19" fillId="2" borderId="8" xfId="3" applyNumberFormat="1" applyFont="1" applyFill="1" applyBorder="1" applyAlignment="1">
      <alignment horizontal="center" vertical="center" wrapText="1"/>
    </xf>
    <xf numFmtId="3" fontId="19" fillId="4" borderId="40" xfId="4" applyNumberFormat="1" applyFont="1" applyFill="1" applyBorder="1" applyAlignment="1">
      <alignment horizontal="center" vertical="center" wrapText="1"/>
    </xf>
    <xf numFmtId="0" fontId="27" fillId="2" borderId="44" xfId="3" applyFont="1" applyFill="1" applyBorder="1" applyAlignment="1">
      <alignment horizontal="center" vertical="center"/>
    </xf>
    <xf numFmtId="0" fontId="19" fillId="2" borderId="104" xfId="3" applyFont="1" applyFill="1" applyBorder="1" applyAlignment="1">
      <alignment horizontal="center" vertical="center"/>
    </xf>
    <xf numFmtId="3" fontId="27" fillId="2" borderId="104" xfId="3" applyNumberFormat="1" applyFont="1" applyFill="1" applyBorder="1" applyAlignment="1">
      <alignment horizontal="center" vertical="center"/>
    </xf>
    <xf numFmtId="3" fontId="27" fillId="4" borderId="97" xfId="4" applyNumberFormat="1" applyFont="1" applyFill="1" applyBorder="1" applyAlignment="1">
      <alignment horizontal="center" vertical="center"/>
    </xf>
    <xf numFmtId="0" fontId="19" fillId="2" borderId="36" xfId="3" applyFont="1" applyFill="1" applyBorder="1" applyAlignment="1">
      <alignment horizontal="center" vertical="center"/>
    </xf>
    <xf numFmtId="0" fontId="19" fillId="2" borderId="49" xfId="3" applyFont="1" applyFill="1" applyBorder="1" applyAlignment="1">
      <alignment horizontal="center" vertical="center"/>
    </xf>
    <xf numFmtId="0" fontId="19" fillId="2" borderId="37" xfId="3" applyFont="1" applyFill="1" applyBorder="1" applyAlignment="1">
      <alignment horizontal="center" vertical="center"/>
    </xf>
    <xf numFmtId="169" fontId="19" fillId="0" borderId="98" xfId="5" applyNumberFormat="1" applyFont="1" applyBorder="1" applyAlignment="1" applyProtection="1">
      <alignment horizontal="center" vertical="center"/>
      <protection locked="0"/>
    </xf>
    <xf numFmtId="0" fontId="19" fillId="2" borderId="19" xfId="3" applyFont="1" applyFill="1" applyBorder="1" applyAlignment="1">
      <alignment horizontal="center" vertical="center"/>
    </xf>
    <xf numFmtId="0" fontId="19" fillId="2" borderId="56" xfId="3" applyFont="1" applyFill="1" applyBorder="1" applyAlignment="1">
      <alignment horizontal="center" vertical="center"/>
    </xf>
    <xf numFmtId="0" fontId="19" fillId="2" borderId="20" xfId="3" applyFont="1" applyFill="1" applyBorder="1" applyAlignment="1">
      <alignment horizontal="center" vertical="center"/>
    </xf>
    <xf numFmtId="169" fontId="19" fillId="0" borderId="77" xfId="4" applyNumberFormat="1" applyFont="1" applyBorder="1" applyAlignment="1" applyProtection="1">
      <alignment horizontal="center" vertical="center"/>
      <protection locked="0"/>
    </xf>
    <xf numFmtId="0" fontId="19" fillId="2" borderId="13" xfId="3" applyFont="1" applyFill="1" applyBorder="1" applyAlignment="1">
      <alignment horizontal="center" vertical="center"/>
    </xf>
    <xf numFmtId="0" fontId="19" fillId="2" borderId="25" xfId="3" applyFont="1" applyFill="1" applyBorder="1" applyAlignment="1">
      <alignment horizontal="center" vertical="center"/>
    </xf>
    <xf numFmtId="0" fontId="19" fillId="2" borderId="14" xfId="3" applyFont="1" applyFill="1" applyBorder="1" applyAlignment="1">
      <alignment horizontal="center" vertical="center"/>
    </xf>
    <xf numFmtId="169" fontId="19" fillId="0" borderId="105" xfId="4" applyNumberFormat="1" applyFont="1" applyBorder="1" applyAlignment="1" applyProtection="1">
      <alignment horizontal="center" vertical="center"/>
      <protection locked="0"/>
    </xf>
    <xf numFmtId="0" fontId="16" fillId="2" borderId="16" xfId="3" applyFont="1" applyFill="1" applyBorder="1" applyAlignment="1">
      <alignment horizontal="center" vertical="center"/>
    </xf>
    <xf numFmtId="0" fontId="16" fillId="2" borderId="53" xfId="3" applyFont="1" applyFill="1" applyBorder="1" applyAlignment="1">
      <alignment horizontal="right" vertical="center"/>
    </xf>
    <xf numFmtId="0" fontId="16" fillId="2" borderId="17" xfId="3" applyFont="1" applyFill="1" applyBorder="1" applyAlignment="1">
      <alignment horizontal="center" vertical="center"/>
    </xf>
    <xf numFmtId="169" fontId="16" fillId="4" borderId="76" xfId="3" applyNumberFormat="1" applyFont="1" applyFill="1" applyBorder="1" applyAlignment="1">
      <alignment horizontal="right" vertical="center"/>
    </xf>
    <xf numFmtId="0" fontId="27" fillId="2" borderId="16" xfId="3" applyFont="1" applyFill="1" applyBorder="1" applyAlignment="1">
      <alignment horizontal="center" vertical="center"/>
    </xf>
    <xf numFmtId="0" fontId="27" fillId="2" borderId="53" xfId="3" applyFont="1" applyFill="1" applyBorder="1" applyAlignment="1">
      <alignment horizontal="right" vertical="center"/>
    </xf>
    <xf numFmtId="0" fontId="27" fillId="2" borderId="17" xfId="3" applyFont="1" applyFill="1" applyBorder="1" applyAlignment="1">
      <alignment horizontal="center" vertical="center"/>
    </xf>
    <xf numFmtId="169" fontId="27" fillId="0" borderId="77" xfId="4" applyNumberFormat="1" applyFont="1" applyBorder="1" applyAlignment="1" applyProtection="1">
      <alignment horizontal="right" vertical="center"/>
      <protection locked="0"/>
    </xf>
    <xf numFmtId="0" fontId="8" fillId="2" borderId="22" xfId="3" applyFont="1" applyFill="1" applyBorder="1" applyAlignment="1">
      <alignment horizontal="center" vertical="center"/>
    </xf>
    <xf numFmtId="0" fontId="8" fillId="2" borderId="100" xfId="3" applyFont="1" applyFill="1" applyBorder="1" applyAlignment="1">
      <alignment horizontal="right" vertical="center"/>
    </xf>
    <xf numFmtId="0" fontId="8" fillId="2" borderId="23" xfId="3" applyFont="1" applyFill="1" applyBorder="1" applyAlignment="1">
      <alignment horizontal="center" vertical="center"/>
    </xf>
    <xf numFmtId="0" fontId="16" fillId="2" borderId="14" xfId="3" applyFont="1" applyFill="1" applyBorder="1" applyAlignment="1">
      <alignment horizontal="center" vertical="center"/>
    </xf>
    <xf numFmtId="169" fontId="19" fillId="4" borderId="105" xfId="4" applyNumberFormat="1" applyFont="1" applyFill="1" applyBorder="1" applyAlignment="1">
      <alignment horizontal="center" vertical="center"/>
    </xf>
    <xf numFmtId="0" fontId="19" fillId="2" borderId="16" xfId="3" applyFont="1" applyFill="1" applyBorder="1" applyAlignment="1">
      <alignment horizontal="center" vertical="center"/>
    </xf>
    <xf numFmtId="0" fontId="19" fillId="2" borderId="53" xfId="3" applyFont="1" applyFill="1" applyBorder="1" applyAlignment="1">
      <alignment horizontal="center" vertical="center"/>
    </xf>
    <xf numFmtId="0" fontId="19" fillId="2" borderId="17" xfId="3" applyFont="1" applyFill="1" applyBorder="1" applyAlignment="1">
      <alignment horizontal="center" vertical="center"/>
    </xf>
    <xf numFmtId="169" fontId="19" fillId="4" borderId="76" xfId="4" applyNumberFormat="1" applyFont="1" applyFill="1" applyBorder="1" applyAlignment="1">
      <alignment horizontal="center" vertical="center"/>
    </xf>
    <xf numFmtId="169" fontId="27" fillId="0" borderId="76" xfId="4" applyNumberFormat="1" applyFont="1" applyBorder="1" applyAlignment="1" applyProtection="1">
      <alignment horizontal="right" vertical="center"/>
      <protection locked="0"/>
    </xf>
    <xf numFmtId="0" fontId="41" fillId="2" borderId="16" xfId="3" applyFont="1" applyFill="1" applyBorder="1" applyAlignment="1">
      <alignment horizontal="center" vertical="center"/>
    </xf>
    <xf numFmtId="0" fontId="41" fillId="2" borderId="53" xfId="3" applyFont="1" applyFill="1" applyBorder="1" applyAlignment="1">
      <alignment horizontal="right" vertical="center"/>
    </xf>
    <xf numFmtId="0" fontId="41" fillId="2" borderId="17" xfId="3" applyFont="1" applyFill="1" applyBorder="1" applyAlignment="1">
      <alignment horizontal="center" vertical="center"/>
    </xf>
    <xf numFmtId="169" fontId="19" fillId="0" borderId="76" xfId="4" applyNumberFormat="1" applyFont="1" applyBorder="1" applyAlignment="1" applyProtection="1">
      <alignment horizontal="center" vertical="center"/>
      <protection locked="0"/>
    </xf>
    <xf numFmtId="0" fontId="19" fillId="2" borderId="7" xfId="3" applyFont="1" applyFill="1" applyBorder="1" applyAlignment="1">
      <alignment horizontal="center" vertical="center"/>
    </xf>
    <xf numFmtId="0" fontId="19" fillId="2" borderId="101" xfId="3" applyFont="1" applyFill="1" applyBorder="1" applyAlignment="1">
      <alignment horizontal="center" vertical="center"/>
    </xf>
    <xf numFmtId="0" fontId="19" fillId="2" borderId="8" xfId="3" applyFont="1" applyFill="1" applyBorder="1" applyAlignment="1">
      <alignment horizontal="center" vertical="center"/>
    </xf>
    <xf numFmtId="169" fontId="19" fillId="0" borderId="40" xfId="4" applyNumberFormat="1" applyFont="1" applyBorder="1" applyAlignment="1" applyProtection="1">
      <alignment horizontal="center" vertical="center"/>
      <protection locked="0"/>
    </xf>
    <xf numFmtId="1" fontId="19" fillId="2" borderId="13" xfId="3" applyNumberFormat="1" applyFont="1" applyFill="1" applyBorder="1" applyAlignment="1">
      <alignment horizontal="center" vertical="center"/>
    </xf>
    <xf numFmtId="171" fontId="19" fillId="2" borderId="25" xfId="3" applyNumberFormat="1" applyFont="1" applyFill="1" applyBorder="1" applyAlignment="1">
      <alignment horizontal="center" vertical="center"/>
    </xf>
    <xf numFmtId="171" fontId="19" fillId="2" borderId="14" xfId="3" applyNumberFormat="1" applyFont="1" applyFill="1" applyBorder="1" applyAlignment="1">
      <alignment horizontal="center" vertical="center"/>
    </xf>
    <xf numFmtId="1" fontId="19" fillId="4" borderId="105" xfId="4" applyNumberFormat="1" applyFont="1" applyFill="1" applyBorder="1" applyAlignment="1">
      <alignment horizontal="center" vertical="center"/>
    </xf>
    <xf numFmtId="16" fontId="16" fillId="2" borderId="16" xfId="3" applyNumberFormat="1" applyFont="1" applyFill="1" applyBorder="1" applyAlignment="1">
      <alignment horizontal="center" vertical="center"/>
    </xf>
    <xf numFmtId="171" fontId="16" fillId="4" borderId="76" xfId="4" applyNumberFormat="1" applyFont="1" applyFill="1" applyBorder="1" applyAlignment="1">
      <alignment horizontal="center" vertical="center"/>
    </xf>
    <xf numFmtId="1" fontId="16" fillId="4" borderId="76" xfId="4" applyNumberFormat="1" applyFont="1" applyFill="1" applyBorder="1" applyAlignment="1">
      <alignment horizontal="center" vertical="center"/>
    </xf>
    <xf numFmtId="1" fontId="27" fillId="4" borderId="76" xfId="4" applyNumberFormat="1" applyFont="1" applyFill="1" applyBorder="1" applyAlignment="1">
      <alignment horizontal="center" vertical="center"/>
    </xf>
    <xf numFmtId="0" fontId="27" fillId="2" borderId="94" xfId="3" applyFont="1" applyFill="1" applyBorder="1" applyAlignment="1">
      <alignment horizontal="right" vertical="center"/>
    </xf>
    <xf numFmtId="0" fontId="27" fillId="2" borderId="31" xfId="3" applyFont="1" applyFill="1" applyBorder="1" applyAlignment="1">
      <alignment horizontal="center" vertical="center"/>
    </xf>
    <xf numFmtId="1" fontId="27" fillId="4" borderId="106" xfId="4" applyNumberFormat="1" applyFont="1" applyFill="1" applyBorder="1" applyAlignment="1">
      <alignment horizontal="center" vertical="center"/>
    </xf>
    <xf numFmtId="169" fontId="16" fillId="0" borderId="76" xfId="4" applyNumberFormat="1" applyFont="1" applyBorder="1" applyAlignment="1" applyProtection="1">
      <alignment horizontal="center" vertical="center"/>
      <protection locked="0"/>
    </xf>
    <xf numFmtId="0" fontId="16" fillId="2" borderId="49" xfId="3" applyFont="1" applyFill="1" applyBorder="1" applyAlignment="1">
      <alignment horizontal="right" vertical="center"/>
    </xf>
    <xf numFmtId="0" fontId="19" fillId="2" borderId="7" xfId="0" applyFont="1" applyFill="1" applyBorder="1" applyAlignment="1" applyProtection="1">
      <alignment horizontal="center" vertical="center"/>
      <protection locked="0"/>
    </xf>
    <xf numFmtId="0" fontId="19" fillId="2" borderId="8" xfId="0" applyFont="1" applyFill="1" applyBorder="1" applyAlignment="1" applyProtection="1">
      <alignment horizontal="center" vertical="center" wrapText="1"/>
      <protection locked="0"/>
    </xf>
    <xf numFmtId="169" fontId="19" fillId="2" borderId="8" xfId="0" applyNumberFormat="1" applyFont="1" applyFill="1" applyBorder="1" applyAlignment="1" applyProtection="1">
      <alignment horizontal="center" vertical="center"/>
      <protection hidden="1"/>
    </xf>
    <xf numFmtId="169" fontId="19" fillId="0" borderId="9" xfId="0" applyNumberFormat="1" applyFont="1" applyBorder="1" applyAlignment="1" applyProtection="1">
      <alignment horizontal="center" vertical="center"/>
      <protection locked="0"/>
    </xf>
    <xf numFmtId="0" fontId="19" fillId="2" borderId="22" xfId="3" applyFont="1" applyFill="1" applyBorder="1" applyAlignment="1">
      <alignment horizontal="center" vertical="center"/>
    </xf>
    <xf numFmtId="0" fontId="19" fillId="2" borderId="100" xfId="3" applyFont="1" applyFill="1" applyBorder="1" applyAlignment="1">
      <alignment horizontal="center" vertical="center"/>
    </xf>
    <xf numFmtId="169" fontId="19" fillId="0" borderId="99" xfId="4" applyNumberFormat="1" applyFont="1" applyBorder="1" applyAlignment="1" applyProtection="1">
      <alignment horizontal="center" vertical="center"/>
      <protection locked="0"/>
    </xf>
    <xf numFmtId="0" fontId="19" fillId="2" borderId="10" xfId="3" applyFont="1" applyFill="1" applyBorder="1" applyAlignment="1">
      <alignment horizontal="center" vertical="center"/>
    </xf>
    <xf numFmtId="0" fontId="19" fillId="2" borderId="107" xfId="3" applyFont="1" applyFill="1" applyBorder="1" applyAlignment="1">
      <alignment horizontal="center" vertical="center" wrapText="1"/>
    </xf>
    <xf numFmtId="0" fontId="19" fillId="2" borderId="11" xfId="3" applyFont="1" applyFill="1" applyBorder="1" applyAlignment="1">
      <alignment horizontal="center" vertical="center"/>
    </xf>
    <xf numFmtId="169" fontId="19" fillId="4" borderId="108" xfId="4" applyNumberFormat="1" applyFont="1" applyFill="1" applyBorder="1" applyAlignment="1">
      <alignment horizontal="center" vertical="center"/>
    </xf>
    <xf numFmtId="0" fontId="19" fillId="2" borderId="109" xfId="3" applyFont="1" applyFill="1" applyBorder="1" applyAlignment="1">
      <alignment horizontal="center" vertical="center"/>
    </xf>
    <xf numFmtId="0" fontId="19" fillId="2" borderId="8" xfId="3" applyFont="1" applyFill="1" applyBorder="1" applyAlignment="1">
      <alignment horizontal="center" vertical="center" wrapText="1"/>
    </xf>
    <xf numFmtId="169" fontId="19" fillId="2" borderId="108" xfId="3" applyNumberFormat="1" applyFont="1" applyFill="1" applyBorder="1" applyAlignment="1">
      <alignment horizontal="center" vertical="center"/>
    </xf>
    <xf numFmtId="0" fontId="27" fillId="2" borderId="22" xfId="3" applyFont="1" applyFill="1" applyBorder="1" applyAlignment="1">
      <alignment horizontal="center" vertical="center"/>
    </xf>
    <xf numFmtId="0" fontId="27" fillId="2" borderId="100" xfId="3" applyFont="1" applyFill="1" applyBorder="1" applyAlignment="1">
      <alignment horizontal="right" vertical="center"/>
    </xf>
    <xf numFmtId="0" fontId="27" fillId="2" borderId="23" xfId="3" applyFont="1" applyFill="1" applyBorder="1" applyAlignment="1">
      <alignment horizontal="center" vertical="center"/>
    </xf>
    <xf numFmtId="0" fontId="16" fillId="2" borderId="53" xfId="3" applyFont="1" applyFill="1" applyBorder="1" applyAlignment="1">
      <alignment horizontal="center" vertical="center"/>
    </xf>
    <xf numFmtId="0" fontId="16" fillId="2" borderId="19" xfId="3" applyFont="1" applyFill="1" applyBorder="1" applyAlignment="1">
      <alignment horizontal="center" vertical="center"/>
    </xf>
    <xf numFmtId="0" fontId="16" fillId="2" borderId="56" xfId="3" applyFont="1" applyFill="1" applyBorder="1" applyAlignment="1">
      <alignment horizontal="center" vertical="center"/>
    </xf>
    <xf numFmtId="0" fontId="27" fillId="2" borderId="20" xfId="3" applyFont="1" applyFill="1" applyBorder="1" applyAlignment="1">
      <alignment horizontal="center" vertical="center"/>
    </xf>
    <xf numFmtId="169" fontId="16" fillId="0" borderId="77" xfId="4" applyNumberFormat="1" applyFont="1" applyBorder="1" applyAlignment="1" applyProtection="1">
      <alignment horizontal="center" vertical="center"/>
      <protection locked="0"/>
    </xf>
    <xf numFmtId="169" fontId="16" fillId="4" borderId="76" xfId="4" applyNumberFormat="1" applyFont="1" applyFill="1" applyBorder="1" applyAlignment="1">
      <alignment horizontal="center" vertical="center"/>
    </xf>
    <xf numFmtId="0" fontId="27" fillId="2" borderId="19" xfId="3" applyFont="1" applyFill="1" applyBorder="1" applyAlignment="1">
      <alignment horizontal="center" vertical="center"/>
    </xf>
    <xf numFmtId="0" fontId="27" fillId="2" borderId="56" xfId="3" applyFont="1" applyFill="1" applyBorder="1" applyAlignment="1">
      <alignment horizontal="right" vertical="center" wrapText="1"/>
    </xf>
    <xf numFmtId="169" fontId="27" fillId="0" borderId="77" xfId="4" applyNumberFormat="1" applyFont="1" applyBorder="1" applyAlignment="1" applyProtection="1">
      <alignment horizontal="center" vertical="center"/>
      <protection locked="0"/>
    </xf>
    <xf numFmtId="0" fontId="19" fillId="2" borderId="25" xfId="3" applyFont="1" applyFill="1" applyBorder="1" applyAlignment="1">
      <alignment horizontal="center" vertical="center" wrapText="1"/>
    </xf>
    <xf numFmtId="0" fontId="16" fillId="2" borderId="36" xfId="3" applyFont="1" applyFill="1" applyBorder="1" applyAlignment="1">
      <alignment horizontal="center" vertical="center"/>
    </xf>
    <xf numFmtId="0" fontId="16" fillId="2" borderId="49" xfId="3" applyFont="1" applyFill="1" applyBorder="1" applyAlignment="1">
      <alignment horizontal="center" vertical="center" wrapText="1"/>
    </xf>
    <xf numFmtId="169" fontId="16" fillId="0" borderId="98" xfId="4" applyNumberFormat="1" applyFont="1" applyBorder="1" applyAlignment="1" applyProtection="1">
      <alignment horizontal="center" vertical="center"/>
      <protection locked="0"/>
    </xf>
    <xf numFmtId="0" fontId="16" fillId="2" borderId="22" xfId="3" applyFont="1" applyFill="1" applyBorder="1" applyAlignment="1">
      <alignment horizontal="center" vertical="center"/>
    </xf>
    <xf numFmtId="0" fontId="16" fillId="2" borderId="100" xfId="3" applyFont="1" applyFill="1" applyBorder="1" applyAlignment="1">
      <alignment horizontal="center" vertical="center" wrapText="1"/>
    </xf>
    <xf numFmtId="0" fontId="16" fillId="2" borderId="20" xfId="3" applyFont="1" applyFill="1" applyBorder="1" applyAlignment="1">
      <alignment horizontal="center" vertical="center"/>
    </xf>
    <xf numFmtId="169" fontId="16" fillId="0" borderId="99" xfId="4" applyNumberFormat="1" applyFont="1" applyBorder="1" applyAlignment="1" applyProtection="1">
      <alignment horizontal="center" vertical="center"/>
      <protection locked="0"/>
    </xf>
    <xf numFmtId="0" fontId="19" fillId="2" borderId="60" xfId="3" applyFont="1" applyFill="1" applyBorder="1" applyAlignment="1">
      <alignment horizontal="center" vertical="center"/>
    </xf>
    <xf numFmtId="0" fontId="19" fillId="2" borderId="95" xfId="3" applyFont="1" applyFill="1" applyBorder="1" applyAlignment="1">
      <alignment horizontal="center" vertical="center"/>
    </xf>
    <xf numFmtId="171" fontId="19" fillId="2" borderId="61" xfId="3" applyNumberFormat="1" applyFont="1" applyFill="1" applyBorder="1" applyAlignment="1">
      <alignment horizontal="center" vertical="center"/>
    </xf>
    <xf numFmtId="1" fontId="19" fillId="4" borderId="110" xfId="4" applyNumberFormat="1" applyFont="1" applyFill="1" applyBorder="1" applyAlignment="1">
      <alignment horizontal="center" vertical="center"/>
    </xf>
    <xf numFmtId="0" fontId="19" fillId="2" borderId="7" xfId="3" applyFont="1" applyFill="1" applyBorder="1" applyAlignment="1">
      <alignment horizontal="center" vertical="center" wrapText="1"/>
    </xf>
    <xf numFmtId="2" fontId="19" fillId="4" borderId="12" xfId="4" applyNumberFormat="1" applyFont="1" applyFill="1" applyBorder="1" applyAlignment="1">
      <alignment horizontal="center" vertical="center" wrapText="1"/>
    </xf>
    <xf numFmtId="0" fontId="16" fillId="2" borderId="13" xfId="3" applyFont="1" applyFill="1" applyBorder="1" applyAlignment="1">
      <alignment horizontal="center" vertical="center" wrapText="1"/>
    </xf>
    <xf numFmtId="0" fontId="16" fillId="2" borderId="14" xfId="3" applyFont="1" applyFill="1" applyBorder="1" applyAlignment="1">
      <alignment horizontal="right" vertical="center" wrapText="1"/>
    </xf>
    <xf numFmtId="0" fontId="16" fillId="2" borderId="14" xfId="3" applyFont="1" applyFill="1" applyBorder="1" applyAlignment="1">
      <alignment horizontal="center" vertical="center" wrapText="1"/>
    </xf>
    <xf numFmtId="2" fontId="16" fillId="4" borderId="15" xfId="4" applyNumberFormat="1"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right" vertical="center" wrapText="1"/>
    </xf>
    <xf numFmtId="0" fontId="9" fillId="2" borderId="17" xfId="3" applyFont="1" applyFill="1" applyBorder="1" applyAlignment="1">
      <alignment horizontal="center" vertical="center" wrapText="1"/>
    </xf>
    <xf numFmtId="2" fontId="16" fillId="4" borderId="18" xfId="4" applyNumberFormat="1" applyFont="1" applyFill="1" applyBorder="1" applyAlignment="1">
      <alignment horizontal="center" vertical="center" wrapText="1"/>
    </xf>
    <xf numFmtId="0" fontId="41" fillId="2" borderId="17" xfId="3" applyFont="1" applyFill="1" applyBorder="1" applyAlignment="1">
      <alignment horizontal="right" vertical="center"/>
    </xf>
    <xf numFmtId="0" fontId="41" fillId="4" borderId="16" xfId="3" applyFont="1" applyFill="1" applyBorder="1" applyAlignment="1">
      <alignment horizontal="center" vertical="center" wrapText="1"/>
    </xf>
    <xf numFmtId="0" fontId="41" fillId="4" borderId="20" xfId="3" applyFont="1" applyFill="1" applyBorder="1" applyAlignment="1">
      <alignment horizontal="right" vertical="center" wrapText="1"/>
    </xf>
    <xf numFmtId="0" fontId="16" fillId="4" borderId="17" xfId="3" applyFont="1" applyFill="1" applyBorder="1" applyAlignment="1">
      <alignment horizontal="center" vertical="center" wrapText="1"/>
    </xf>
    <xf numFmtId="0" fontId="41" fillId="4" borderId="109" xfId="3" applyFont="1" applyFill="1" applyBorder="1" applyAlignment="1">
      <alignment horizontal="center" vertical="center" wrapText="1"/>
    </xf>
    <xf numFmtId="0" fontId="41" fillId="4" borderId="31" xfId="3" applyFont="1" applyFill="1" applyBorder="1" applyAlignment="1">
      <alignment horizontal="right" vertical="center" wrapText="1"/>
    </xf>
    <xf numFmtId="0" fontId="16" fillId="4" borderId="31" xfId="3" applyFont="1" applyFill="1" applyBorder="1" applyAlignment="1">
      <alignment horizontal="center" vertical="center" wrapText="1"/>
    </xf>
    <xf numFmtId="2" fontId="16" fillId="4" borderId="35" xfId="3" applyNumberFormat="1" applyFont="1" applyFill="1" applyBorder="1" applyAlignment="1">
      <alignment horizontal="center" vertical="center" wrapText="1"/>
    </xf>
    <xf numFmtId="2" fontId="19" fillId="4" borderId="9" xfId="4" applyNumberFormat="1" applyFont="1" applyFill="1" applyBorder="1" applyAlignment="1">
      <alignment horizontal="center" vertical="center" wrapText="1"/>
    </xf>
    <xf numFmtId="0" fontId="9" fillId="2" borderId="36" xfId="3" applyFont="1" applyFill="1" applyBorder="1" applyAlignment="1">
      <alignment horizontal="center" vertical="center"/>
    </xf>
    <xf numFmtId="0" fontId="9" fillId="2" borderId="49" xfId="3" applyFont="1" applyFill="1" applyBorder="1" applyAlignment="1">
      <alignment horizontal="right" vertical="center"/>
    </xf>
    <xf numFmtId="0" fontId="9" fillId="2" borderId="37" xfId="3" applyFont="1" applyFill="1" applyBorder="1" applyAlignment="1">
      <alignment horizontal="center" vertical="center" wrapText="1"/>
    </xf>
    <xf numFmtId="2" fontId="9" fillId="4" borderId="28" xfId="4" applyNumberFormat="1" applyFont="1" applyFill="1" applyBorder="1" applyAlignment="1">
      <alignment horizontal="center" vertical="center" wrapText="1"/>
    </xf>
    <xf numFmtId="0" fontId="9" fillId="2" borderId="16" xfId="3" applyFont="1" applyFill="1" applyBorder="1" applyAlignment="1">
      <alignment horizontal="center" vertical="center"/>
    </xf>
    <xf numFmtId="0" fontId="9" fillId="2" borderId="17" xfId="3" applyFont="1" applyFill="1" applyBorder="1" applyAlignment="1">
      <alignment horizontal="right" vertical="center"/>
    </xf>
    <xf numFmtId="2" fontId="9" fillId="4" borderId="18" xfId="4" applyNumberFormat="1" applyFont="1" applyFill="1" applyBorder="1" applyAlignment="1">
      <alignment horizontal="center" vertical="center" wrapText="1"/>
    </xf>
    <xf numFmtId="0" fontId="41" fillId="2" borderId="71" xfId="3" applyFont="1" applyFill="1" applyBorder="1" applyAlignment="1">
      <alignment horizontal="center" vertical="center"/>
    </xf>
    <xf numFmtId="0" fontId="41" fillId="2" borderId="111" xfId="3" applyFont="1" applyFill="1" applyBorder="1" applyAlignment="1">
      <alignment horizontal="right" vertical="center" wrapText="1"/>
    </xf>
    <xf numFmtId="0" fontId="9" fillId="2" borderId="66" xfId="3" applyFont="1" applyFill="1" applyBorder="1" applyAlignment="1">
      <alignment horizontal="center" vertical="center" wrapText="1"/>
    </xf>
    <xf numFmtId="2" fontId="9" fillId="4" borderId="32" xfId="4" applyNumberFormat="1" applyFont="1" applyFill="1" applyBorder="1" applyAlignment="1">
      <alignment horizontal="center" vertical="center" wrapText="1"/>
    </xf>
    <xf numFmtId="0" fontId="19" fillId="2" borderId="60" xfId="3" applyFont="1" applyFill="1" applyBorder="1" applyAlignment="1">
      <alignment horizontal="center" vertical="center" wrapText="1"/>
    </xf>
    <xf numFmtId="0" fontId="19" fillId="2" borderId="61" xfId="3" applyFont="1" applyFill="1" applyBorder="1" applyAlignment="1">
      <alignment horizontal="center" vertical="center" wrapText="1"/>
    </xf>
    <xf numFmtId="2" fontId="8" fillId="4" borderId="97" xfId="1" applyNumberFormat="1" applyFont="1" applyFill="1" applyBorder="1" applyAlignment="1">
      <alignment horizontal="center" vertical="center"/>
    </xf>
    <xf numFmtId="3" fontId="16" fillId="0" borderId="21" xfId="4" applyNumberFormat="1" applyFont="1" applyBorder="1" applyAlignment="1" applyProtection="1">
      <alignment horizontal="center" vertical="center"/>
      <protection locked="0"/>
    </xf>
    <xf numFmtId="0" fontId="16" fillId="2" borderId="8" xfId="3" applyFont="1" applyFill="1" applyBorder="1" applyAlignment="1">
      <alignment horizontal="center" vertical="center"/>
    </xf>
    <xf numFmtId="3" fontId="16" fillId="0" borderId="9" xfId="4" applyNumberFormat="1" applyFont="1" applyBorder="1" applyAlignment="1" applyProtection="1">
      <alignment horizontal="center" vertical="center"/>
      <protection locked="0"/>
    </xf>
    <xf numFmtId="3" fontId="19" fillId="4" borderId="15" xfId="4" applyNumberFormat="1" applyFont="1" applyFill="1" applyBorder="1" applyAlignment="1">
      <alignment horizontal="center" vertical="center"/>
    </xf>
    <xf numFmtId="3" fontId="16" fillId="4" borderId="18" xfId="4" applyNumberFormat="1" applyFont="1" applyFill="1" applyBorder="1" applyAlignment="1">
      <alignment horizontal="center" vertical="center"/>
    </xf>
    <xf numFmtId="0" fontId="27" fillId="2" borderId="17" xfId="3" applyFont="1" applyFill="1" applyBorder="1" applyAlignment="1">
      <alignment horizontal="right" vertical="center"/>
    </xf>
    <xf numFmtId="3" fontId="27" fillId="0" borderId="18" xfId="4" applyNumberFormat="1" applyFont="1" applyBorder="1" applyAlignment="1" applyProtection="1">
      <alignment horizontal="center" vertical="center"/>
      <protection locked="0"/>
    </xf>
    <xf numFmtId="3" fontId="16" fillId="0" borderId="18" xfId="4" applyNumberFormat="1" applyFont="1" applyBorder="1" applyAlignment="1" applyProtection="1">
      <alignment horizontal="center" vertical="center"/>
      <protection locked="0"/>
    </xf>
    <xf numFmtId="0" fontId="16" fillId="2" borderId="23" xfId="3" applyFont="1" applyFill="1" applyBorder="1" applyAlignment="1">
      <alignment horizontal="center" vertical="center" wrapText="1"/>
    </xf>
    <xf numFmtId="0" fontId="16" fillId="2" borderId="23" xfId="3" applyFont="1" applyFill="1" applyBorder="1" applyAlignment="1">
      <alignment horizontal="center" vertical="center"/>
    </xf>
    <xf numFmtId="3" fontId="16" fillId="0" borderId="24" xfId="4" applyNumberFormat="1" applyFont="1" applyBorder="1" applyAlignment="1" applyProtection="1">
      <alignment horizontal="center" vertical="center"/>
      <protection locked="0"/>
    </xf>
    <xf numFmtId="0" fontId="16" fillId="2" borderId="38" xfId="3" applyFont="1" applyFill="1" applyBorder="1" applyAlignment="1">
      <alignment horizontal="center" vertical="center"/>
    </xf>
    <xf numFmtId="0" fontId="16" fillId="2" borderId="31" xfId="3" applyFont="1" applyFill="1" applyBorder="1" applyAlignment="1">
      <alignment horizontal="center" vertical="center" wrapText="1"/>
    </xf>
    <xf numFmtId="0" fontId="16" fillId="2" borderId="31" xfId="3" applyFont="1" applyFill="1" applyBorder="1" applyAlignment="1">
      <alignment horizontal="center" vertical="center"/>
    </xf>
    <xf numFmtId="3" fontId="16" fillId="0" borderId="32" xfId="4" applyNumberFormat="1" applyFont="1" applyBorder="1" applyAlignment="1" applyProtection="1">
      <alignment horizontal="center" vertical="center"/>
      <protection locked="0"/>
    </xf>
    <xf numFmtId="3" fontId="44" fillId="4" borderId="15" xfId="4" applyNumberFormat="1" applyFont="1" applyFill="1" applyBorder="1" applyAlignment="1">
      <alignment horizontal="center" vertical="center"/>
    </xf>
    <xf numFmtId="0" fontId="19" fillId="2" borderId="14" xfId="3" applyFont="1" applyFill="1" applyBorder="1" applyAlignment="1">
      <alignment horizontal="center" vertical="center" wrapText="1"/>
    </xf>
    <xf numFmtId="3" fontId="16" fillId="4" borderId="15" xfId="4" applyNumberFormat="1" applyFont="1" applyFill="1" applyBorder="1" applyAlignment="1">
      <alignment horizontal="center" vertical="center"/>
    </xf>
    <xf numFmtId="0" fontId="16" fillId="2" borderId="37" xfId="3" applyFont="1" applyFill="1" applyBorder="1" applyAlignment="1">
      <alignment horizontal="center" vertical="center"/>
    </xf>
    <xf numFmtId="3" fontId="16" fillId="0" borderId="28" xfId="4" applyNumberFormat="1" applyFont="1" applyBorder="1" applyAlignment="1" applyProtection="1">
      <alignment horizontal="center" vertical="center"/>
      <protection locked="0"/>
    </xf>
    <xf numFmtId="0" fontId="45" fillId="0" borderId="0" xfId="3" applyFont="1"/>
    <xf numFmtId="0" fontId="19" fillId="4" borderId="7" xfId="3" applyFont="1" applyFill="1" applyBorder="1" applyAlignment="1">
      <alignment horizontal="center" vertical="center"/>
    </xf>
    <xf numFmtId="0" fontId="19" fillId="4" borderId="8" xfId="3" applyFont="1" applyFill="1" applyBorder="1" applyAlignment="1">
      <alignment horizontal="center" vertical="center"/>
    </xf>
    <xf numFmtId="0" fontId="8" fillId="4" borderId="8" xfId="3" applyFont="1" applyFill="1" applyBorder="1" applyAlignment="1">
      <alignment horizontal="center" vertical="center" wrapText="1"/>
    </xf>
    <xf numFmtId="3" fontId="8" fillId="4" borderId="9" xfId="3" applyNumberFormat="1" applyFont="1" applyFill="1" applyBorder="1" applyAlignment="1">
      <alignment horizontal="center" vertical="center" wrapText="1"/>
    </xf>
    <xf numFmtId="0" fontId="16" fillId="4" borderId="36" xfId="3" applyFont="1" applyFill="1" applyBorder="1" applyAlignment="1">
      <alignment horizontal="center" vertical="center"/>
    </xf>
    <xf numFmtId="0" fontId="16" fillId="4" borderId="37" xfId="3" applyFont="1" applyFill="1" applyBorder="1" applyAlignment="1">
      <alignment horizontal="center" vertical="center"/>
    </xf>
    <xf numFmtId="169" fontId="16" fillId="0" borderId="37" xfId="3" applyNumberFormat="1" applyFont="1" applyBorder="1" applyAlignment="1" applyProtection="1">
      <alignment horizontal="center" vertical="center"/>
      <protection locked="0"/>
    </xf>
    <xf numFmtId="169" fontId="9" fillId="4" borderId="28" xfId="3" applyNumberFormat="1" applyFont="1" applyFill="1" applyBorder="1" applyAlignment="1">
      <alignment horizontal="center"/>
    </xf>
    <xf numFmtId="0" fontId="16" fillId="4" borderId="16" xfId="3" applyFont="1" applyFill="1" applyBorder="1" applyAlignment="1">
      <alignment horizontal="center" vertical="center"/>
    </xf>
    <xf numFmtId="0" fontId="16" fillId="4" borderId="17" xfId="3" applyFont="1" applyFill="1" applyBorder="1" applyAlignment="1">
      <alignment horizontal="center" vertical="center"/>
    </xf>
    <xf numFmtId="169" fontId="16" fillId="0" borderId="17" xfId="3" applyNumberFormat="1" applyFont="1" applyBorder="1" applyAlignment="1" applyProtection="1">
      <alignment horizontal="center" vertical="center"/>
      <protection locked="0"/>
    </xf>
    <xf numFmtId="169" fontId="16" fillId="0" borderId="18" xfId="3" applyNumberFormat="1" applyFont="1" applyBorder="1" applyAlignment="1" applyProtection="1">
      <alignment horizontal="center" vertical="center"/>
      <protection locked="0"/>
    </xf>
    <xf numFmtId="0" fontId="16" fillId="4" borderId="38" xfId="3" applyFont="1" applyFill="1" applyBorder="1" applyAlignment="1">
      <alignment horizontal="center" vertical="center"/>
    </xf>
    <xf numFmtId="0" fontId="16" fillId="4" borderId="31" xfId="3" applyFont="1" applyFill="1" applyBorder="1" applyAlignment="1">
      <alignment horizontal="center" vertical="center"/>
    </xf>
    <xf numFmtId="10" fontId="16" fillId="4" borderId="31" xfId="3" applyNumberFormat="1" applyFont="1" applyFill="1" applyBorder="1" applyAlignment="1">
      <alignment horizontal="center" vertical="center"/>
    </xf>
    <xf numFmtId="10" fontId="16" fillId="4" borderId="32" xfId="3" applyNumberFormat="1" applyFont="1" applyFill="1" applyBorder="1" applyAlignment="1">
      <alignment horizontal="center" vertical="center"/>
    </xf>
    <xf numFmtId="0" fontId="17" fillId="0" borderId="0" xfId="0" applyFont="1" applyAlignment="1">
      <alignment wrapText="1"/>
    </xf>
    <xf numFmtId="0" fontId="20" fillId="4" borderId="1" xfId="6" applyFont="1" applyFill="1" applyBorder="1" applyAlignment="1">
      <alignment horizontal="center" vertical="center"/>
    </xf>
    <xf numFmtId="0" fontId="19" fillId="4" borderId="42" xfId="6" applyFont="1" applyFill="1" applyBorder="1" applyAlignment="1">
      <alignment horizontal="center" vertical="center"/>
    </xf>
    <xf numFmtId="169" fontId="19" fillId="4" borderId="112" xfId="6" applyNumberFormat="1" applyFont="1" applyFill="1" applyBorder="1" applyAlignment="1">
      <alignment horizontal="center" vertical="center" wrapText="1"/>
    </xf>
    <xf numFmtId="3" fontId="19" fillId="4" borderId="9" xfId="6" applyNumberFormat="1" applyFont="1" applyFill="1" applyBorder="1" applyAlignment="1">
      <alignment horizontal="center" vertical="center" wrapText="1"/>
    </xf>
    <xf numFmtId="0" fontId="19" fillId="4" borderId="39" xfId="6" applyFont="1" applyFill="1" applyBorder="1" applyAlignment="1">
      <alignment horizontal="center" vertical="center"/>
    </xf>
    <xf numFmtId="0" fontId="19" fillId="4" borderId="40" xfId="6" applyFont="1" applyFill="1" applyBorder="1" applyAlignment="1">
      <alignment horizontal="center" vertical="center"/>
    </xf>
    <xf numFmtId="0" fontId="19" fillId="4" borderId="13" xfId="6" applyFont="1" applyFill="1" applyBorder="1" applyAlignment="1">
      <alignment horizontal="center" vertical="center"/>
    </xf>
    <xf numFmtId="0" fontId="19" fillId="4" borderId="14" xfId="6" applyFont="1" applyFill="1" applyBorder="1" applyAlignment="1">
      <alignment horizontal="center" vertical="center"/>
    </xf>
    <xf numFmtId="169" fontId="19" fillId="0" borderId="15" xfId="6" applyNumberFormat="1" applyFont="1" applyBorder="1" applyAlignment="1" applyProtection="1">
      <alignment horizontal="center" vertical="center"/>
      <protection locked="0"/>
    </xf>
    <xf numFmtId="0" fontId="19" fillId="4" borderId="16" xfId="6" applyFont="1" applyFill="1" applyBorder="1" applyAlignment="1">
      <alignment horizontal="center" vertical="center"/>
    </xf>
    <xf numFmtId="0" fontId="19" fillId="4" borderId="17" xfId="6" applyFont="1" applyFill="1" applyBorder="1" applyAlignment="1">
      <alignment horizontal="center" vertical="center"/>
    </xf>
    <xf numFmtId="0" fontId="19" fillId="4" borderId="37" xfId="6" applyFont="1" applyFill="1" applyBorder="1" applyAlignment="1">
      <alignment horizontal="center" vertical="center"/>
    </xf>
    <xf numFmtId="169" fontId="19" fillId="0" borderId="18" xfId="6" applyNumberFormat="1" applyFont="1" applyBorder="1" applyAlignment="1" applyProtection="1">
      <alignment horizontal="center" vertical="center"/>
      <protection locked="0"/>
    </xf>
    <xf numFmtId="0" fontId="16" fillId="4" borderId="16" xfId="6" applyFont="1" applyFill="1" applyBorder="1" applyAlignment="1">
      <alignment horizontal="center" vertical="center"/>
    </xf>
    <xf numFmtId="0" fontId="16" fillId="4" borderId="17" xfId="6" applyFont="1" applyFill="1" applyBorder="1" applyAlignment="1">
      <alignment horizontal="center" vertical="center"/>
    </xf>
    <xf numFmtId="169" fontId="16" fillId="0" borderId="18" xfId="6" applyNumberFormat="1" applyFont="1" applyBorder="1" applyAlignment="1" applyProtection="1">
      <alignment horizontal="center" vertical="center"/>
      <protection locked="0"/>
    </xf>
    <xf numFmtId="0" fontId="16" fillId="4" borderId="20" xfId="6" applyFont="1" applyFill="1" applyBorder="1" applyAlignment="1">
      <alignment horizontal="center" vertical="center"/>
    </xf>
    <xf numFmtId="0" fontId="16" fillId="4" borderId="38" xfId="6" applyFont="1" applyFill="1" applyBorder="1" applyAlignment="1">
      <alignment horizontal="center" vertical="center"/>
    </xf>
    <xf numFmtId="0" fontId="16" fillId="4" borderId="31" xfId="6" applyFont="1" applyFill="1" applyBorder="1" applyAlignment="1">
      <alignment horizontal="center" vertical="center"/>
    </xf>
    <xf numFmtId="169" fontId="16" fillId="0" borderId="32" xfId="6" applyNumberFormat="1" applyFont="1" applyBorder="1" applyAlignment="1" applyProtection="1">
      <alignment horizontal="center" vertical="center"/>
      <protection locked="0"/>
    </xf>
    <xf numFmtId="1" fontId="16" fillId="4" borderId="16" xfId="6" applyNumberFormat="1" applyFont="1" applyFill="1" applyBorder="1" applyAlignment="1">
      <alignment horizontal="center" vertical="center"/>
    </xf>
    <xf numFmtId="1" fontId="16" fillId="4" borderId="17" xfId="6" applyNumberFormat="1" applyFont="1" applyFill="1" applyBorder="1" applyAlignment="1">
      <alignment horizontal="right" vertical="center"/>
    </xf>
    <xf numFmtId="1" fontId="16" fillId="4" borderId="17" xfId="6" applyNumberFormat="1" applyFont="1" applyFill="1" applyBorder="1" applyAlignment="1">
      <alignment horizontal="center" vertical="center"/>
    </xf>
    <xf numFmtId="3" fontId="16" fillId="0" borderId="18" xfId="6" applyNumberFormat="1" applyFont="1" applyBorder="1" applyAlignment="1" applyProtection="1">
      <alignment horizontal="center" vertical="center"/>
      <protection locked="0"/>
    </xf>
    <xf numFmtId="0" fontId="16" fillId="4" borderId="17" xfId="6" applyFont="1" applyFill="1" applyBorder="1" applyAlignment="1">
      <alignment horizontal="right" vertical="center"/>
    </xf>
    <xf numFmtId="0" fontId="19" fillId="4" borderId="38" xfId="6" applyFont="1" applyFill="1" applyBorder="1" applyAlignment="1">
      <alignment horizontal="center" vertical="center"/>
    </xf>
    <xf numFmtId="0" fontId="19" fillId="4" borderId="31" xfId="6" applyFont="1" applyFill="1" applyBorder="1" applyAlignment="1">
      <alignment horizontal="right" vertical="center"/>
    </xf>
    <xf numFmtId="1" fontId="19" fillId="4" borderId="31" xfId="6" applyNumberFormat="1" applyFont="1" applyFill="1" applyBorder="1" applyAlignment="1">
      <alignment horizontal="center" vertical="center"/>
    </xf>
    <xf numFmtId="169" fontId="19" fillId="0" borderId="32" xfId="6" applyNumberFormat="1" applyFont="1" applyBorder="1" applyAlignment="1" applyProtection="1">
      <alignment horizontal="center" vertical="center"/>
      <protection locked="0"/>
    </xf>
    <xf numFmtId="0" fontId="19" fillId="4" borderId="17" xfId="6" applyFont="1" applyFill="1" applyBorder="1" applyAlignment="1">
      <alignment horizontal="right" vertical="center"/>
    </xf>
    <xf numFmtId="3" fontId="19" fillId="0" borderId="18" xfId="6" applyNumberFormat="1" applyFont="1" applyBorder="1" applyAlignment="1" applyProtection="1">
      <alignment horizontal="center" vertical="center"/>
      <protection locked="0"/>
    </xf>
    <xf numFmtId="0" fontId="19" fillId="4" borderId="16" xfId="6" applyFont="1" applyFill="1" applyBorder="1" applyAlignment="1">
      <alignment horizontal="center" vertical="center" wrapText="1"/>
    </xf>
    <xf numFmtId="0" fontId="16" fillId="4" borderId="16" xfId="6" applyFont="1" applyFill="1" applyBorder="1" applyAlignment="1">
      <alignment horizontal="center" vertical="center" wrapText="1"/>
    </xf>
    <xf numFmtId="0" fontId="16" fillId="4" borderId="17" xfId="6" applyFont="1" applyFill="1" applyBorder="1" applyAlignment="1">
      <alignment horizontal="right" vertical="center" wrapText="1"/>
    </xf>
    <xf numFmtId="0" fontId="16" fillId="4" borderId="49" xfId="6" applyFont="1" applyFill="1" applyBorder="1" applyAlignment="1">
      <alignment horizontal="right" vertical="center"/>
    </xf>
    <xf numFmtId="0" fontId="19" fillId="4" borderId="49" xfId="6" applyFont="1" applyFill="1" applyBorder="1" applyAlignment="1">
      <alignment horizontal="right" vertical="center"/>
    </xf>
    <xf numFmtId="0" fontId="27" fillId="4" borderId="17" xfId="6" applyFont="1" applyFill="1" applyBorder="1" applyAlignment="1">
      <alignment horizontal="right" vertical="center"/>
    </xf>
    <xf numFmtId="0" fontId="27" fillId="4" borderId="17" xfId="6" applyFont="1" applyFill="1" applyBorder="1" applyAlignment="1">
      <alignment horizontal="center" vertical="center"/>
    </xf>
    <xf numFmtId="169" fontId="27" fillId="0" borderId="18" xfId="6" applyNumberFormat="1" applyFont="1" applyBorder="1" applyAlignment="1" applyProtection="1">
      <alignment horizontal="center" vertical="center"/>
      <protection locked="0"/>
    </xf>
    <xf numFmtId="1" fontId="19" fillId="4" borderId="17" xfId="6" applyNumberFormat="1" applyFont="1" applyFill="1" applyBorder="1" applyAlignment="1">
      <alignment horizontal="center" vertical="center"/>
    </xf>
    <xf numFmtId="0" fontId="16" fillId="4" borderId="37" xfId="6" applyFont="1" applyFill="1" applyBorder="1" applyAlignment="1">
      <alignment horizontal="center" vertical="center"/>
    </xf>
    <xf numFmtId="169" fontId="16" fillId="4" borderId="18" xfId="6" applyNumberFormat="1" applyFont="1" applyFill="1" applyBorder="1" applyAlignment="1">
      <alignment horizontal="center" vertical="center"/>
    </xf>
    <xf numFmtId="0" fontId="27" fillId="4" borderId="16" xfId="6" applyFont="1" applyFill="1" applyBorder="1" applyAlignment="1">
      <alignment horizontal="center" vertical="center"/>
    </xf>
    <xf numFmtId="3" fontId="16" fillId="4" borderId="18" xfId="6" applyNumberFormat="1" applyFont="1" applyFill="1" applyBorder="1" applyAlignment="1">
      <alignment horizontal="center" vertical="center"/>
    </xf>
    <xf numFmtId="3" fontId="27" fillId="0" borderId="18" xfId="6" applyNumberFormat="1" applyFont="1" applyBorder="1" applyAlignment="1" applyProtection="1">
      <alignment horizontal="center" vertical="center"/>
      <protection locked="0"/>
    </xf>
    <xf numFmtId="3" fontId="16" fillId="0" borderId="32" xfId="6" applyNumberFormat="1" applyFont="1" applyBorder="1" applyAlignment="1" applyProtection="1">
      <alignment horizontal="center" vertical="center"/>
      <protection locked="0"/>
    </xf>
    <xf numFmtId="0" fontId="16" fillId="4" borderId="113" xfId="6" applyFont="1" applyFill="1" applyBorder="1" applyAlignment="1">
      <alignment horizontal="right" vertical="center"/>
    </xf>
    <xf numFmtId="3" fontId="16" fillId="0" borderId="28" xfId="6" applyNumberFormat="1" applyFont="1" applyBorder="1" applyAlignment="1" applyProtection="1">
      <alignment horizontal="center" vertical="center"/>
      <protection locked="0"/>
    </xf>
    <xf numFmtId="0" fontId="16" fillId="4" borderId="114" xfId="6" applyFont="1" applyFill="1" applyBorder="1" applyAlignment="1">
      <alignment horizontal="right" vertical="center"/>
    </xf>
    <xf numFmtId="0" fontId="16" fillId="4" borderId="114" xfId="6" applyFont="1" applyFill="1" applyBorder="1" applyAlignment="1">
      <alignment horizontal="center" vertical="center"/>
    </xf>
    <xf numFmtId="0" fontId="16" fillId="4" borderId="19" xfId="6" applyFont="1" applyFill="1" applyBorder="1" applyAlignment="1">
      <alignment horizontal="center" vertical="center"/>
    </xf>
    <xf numFmtId="0" fontId="16" fillId="4" borderId="115" xfId="6" applyFont="1" applyFill="1" applyBorder="1" applyAlignment="1">
      <alignment horizontal="center" vertical="center"/>
    </xf>
    <xf numFmtId="3" fontId="16" fillId="0" borderId="21" xfId="6" applyNumberFormat="1" applyFont="1" applyBorder="1" applyAlignment="1" applyProtection="1">
      <alignment horizontal="center" vertical="center"/>
      <protection locked="0"/>
    </xf>
    <xf numFmtId="0" fontId="52" fillId="4" borderId="16" xfId="6" applyFont="1" applyFill="1" applyBorder="1" applyAlignment="1">
      <alignment horizontal="center" vertical="center"/>
    </xf>
    <xf numFmtId="0" fontId="52" fillId="4" borderId="103" xfId="6" applyFont="1" applyFill="1" applyBorder="1" applyAlignment="1">
      <alignment horizontal="right" vertical="center"/>
    </xf>
    <xf numFmtId="0" fontId="52" fillId="4" borderId="103" xfId="6" applyFont="1" applyFill="1" applyBorder="1" applyAlignment="1">
      <alignment vertical="center"/>
    </xf>
    <xf numFmtId="3" fontId="16" fillId="4" borderId="76" xfId="6" applyNumberFormat="1" applyFont="1" applyFill="1" applyBorder="1" applyAlignment="1">
      <alignment horizontal="center" vertical="center"/>
    </xf>
    <xf numFmtId="0" fontId="16" fillId="4" borderId="36" xfId="6" applyFont="1" applyFill="1" applyBorder="1" applyAlignment="1">
      <alignment horizontal="center" vertical="center"/>
    </xf>
    <xf numFmtId="169" fontId="16" fillId="0" borderId="28" xfId="6" applyNumberFormat="1" applyFont="1" applyBorder="1" applyAlignment="1" applyProtection="1">
      <alignment horizontal="center" vertical="center"/>
      <protection locked="0"/>
    </xf>
    <xf numFmtId="0" fontId="16" fillId="4" borderId="115" xfId="6" applyFont="1" applyFill="1" applyBorder="1" applyAlignment="1">
      <alignment horizontal="right" vertical="center"/>
    </xf>
    <xf numFmtId="169" fontId="16" fillId="0" borderId="21" xfId="6" applyNumberFormat="1" applyFont="1" applyBorder="1" applyAlignment="1" applyProtection="1">
      <alignment horizontal="center" vertical="center"/>
      <protection locked="0"/>
    </xf>
    <xf numFmtId="169" fontId="16" fillId="4" borderId="76" xfId="6" applyNumberFormat="1" applyFont="1" applyFill="1" applyBorder="1" applyAlignment="1">
      <alignment horizontal="center" vertical="center"/>
    </xf>
    <xf numFmtId="0" fontId="52" fillId="4" borderId="22" xfId="6" applyFont="1" applyFill="1" applyBorder="1" applyAlignment="1">
      <alignment horizontal="center" vertical="center"/>
    </xf>
    <xf numFmtId="3" fontId="16" fillId="4" borderId="99" xfId="6" applyNumberFormat="1" applyFont="1" applyFill="1" applyBorder="1" applyAlignment="1">
      <alignment horizontal="center" vertical="center"/>
    </xf>
    <xf numFmtId="169" fontId="16" fillId="4" borderId="21" xfId="6" applyNumberFormat="1" applyFont="1" applyFill="1" applyBorder="1" applyAlignment="1">
      <alignment horizontal="center" vertical="center"/>
    </xf>
    <xf numFmtId="0" fontId="16" fillId="4" borderId="30" xfId="6" applyFont="1" applyFill="1" applyBorder="1" applyAlignment="1">
      <alignment horizontal="center" vertical="center"/>
    </xf>
    <xf numFmtId="0" fontId="16" fillId="4" borderId="94" xfId="6" applyFont="1" applyFill="1" applyBorder="1" applyAlignment="1">
      <alignment horizontal="center" vertical="center"/>
    </xf>
    <xf numFmtId="169" fontId="16" fillId="4" borderId="32" xfId="6" applyNumberFormat="1" applyFont="1" applyFill="1" applyBorder="1" applyAlignment="1">
      <alignment horizontal="center" vertical="center"/>
    </xf>
    <xf numFmtId="0" fontId="16" fillId="4" borderId="13" xfId="6" applyFont="1" applyFill="1" applyBorder="1" applyAlignment="1">
      <alignment horizontal="center" vertical="center"/>
    </xf>
    <xf numFmtId="0" fontId="16" fillId="4" borderId="116" xfId="6" applyFont="1" applyFill="1" applyBorder="1" applyAlignment="1">
      <alignment horizontal="center" vertical="center"/>
    </xf>
    <xf numFmtId="169" fontId="16" fillId="0" borderId="15" xfId="6" applyNumberFormat="1" applyFont="1" applyBorder="1" applyAlignment="1" applyProtection="1">
      <alignment horizontal="center" vertical="center"/>
      <protection locked="0"/>
    </xf>
    <xf numFmtId="0" fontId="27" fillId="4" borderId="19" xfId="6" applyFont="1" applyFill="1" applyBorder="1" applyAlignment="1">
      <alignment horizontal="center" vertical="center"/>
    </xf>
    <xf numFmtId="0" fontId="27" fillId="4" borderId="115" xfId="6" applyFont="1" applyFill="1" applyBorder="1" applyAlignment="1">
      <alignment horizontal="center" vertical="center"/>
    </xf>
    <xf numFmtId="0" fontId="27" fillId="4" borderId="20" xfId="6" applyFont="1" applyFill="1" applyBorder="1" applyAlignment="1">
      <alignment horizontal="center" vertical="center"/>
    </xf>
    <xf numFmtId="0" fontId="16" fillId="4" borderId="116" xfId="6" applyFont="1" applyFill="1" applyBorder="1" applyAlignment="1">
      <alignment vertical="center"/>
    </xf>
    <xf numFmtId="0" fontId="16" fillId="4" borderId="103" xfId="6" applyFont="1" applyFill="1" applyBorder="1" applyAlignment="1">
      <alignment vertical="center"/>
    </xf>
    <xf numFmtId="169" fontId="27" fillId="4" borderId="17" xfId="6" applyNumberFormat="1" applyFont="1" applyFill="1" applyBorder="1" applyAlignment="1">
      <alignment horizontal="center" vertical="center"/>
    </xf>
    <xf numFmtId="173" fontId="16" fillId="0" borderId="18" xfId="6" applyNumberFormat="1" applyFont="1" applyBorder="1" applyAlignment="1" applyProtection="1">
      <alignment horizontal="center" vertical="center"/>
      <protection locked="0"/>
    </xf>
    <xf numFmtId="0" fontId="16" fillId="4" borderId="22" xfId="6" applyFont="1" applyFill="1" applyBorder="1" applyAlignment="1">
      <alignment horizontal="center" vertical="center"/>
    </xf>
    <xf numFmtId="0" fontId="16" fillId="4" borderId="117" xfId="6" applyFont="1" applyFill="1" applyBorder="1" applyAlignment="1">
      <alignment horizontal="left" vertical="center"/>
    </xf>
    <xf numFmtId="0" fontId="16" fillId="4" borderId="23" xfId="6" applyFont="1" applyFill="1" applyBorder="1" applyAlignment="1">
      <alignment horizontal="center" vertical="center"/>
    </xf>
    <xf numFmtId="3" fontId="16" fillId="0" borderId="24" xfId="6" applyNumberFormat="1" applyFont="1" applyBorder="1" applyAlignment="1" applyProtection="1">
      <alignment horizontal="center" vertical="center"/>
      <protection locked="0"/>
    </xf>
    <xf numFmtId="0" fontId="52" fillId="4" borderId="13" xfId="6" applyFont="1" applyFill="1" applyBorder="1" applyAlignment="1">
      <alignment horizontal="center" vertical="center"/>
    </xf>
    <xf numFmtId="0" fontId="52" fillId="4" borderId="116" xfId="6" applyFont="1" applyFill="1" applyBorder="1" applyAlignment="1">
      <alignment horizontal="right" vertical="center"/>
    </xf>
    <xf numFmtId="4" fontId="19" fillId="4" borderId="105" xfId="6" applyNumberFormat="1" applyFont="1" applyFill="1" applyBorder="1" applyAlignment="1">
      <alignment horizontal="center" vertical="center"/>
    </xf>
    <xf numFmtId="0" fontId="16" fillId="4" borderId="118" xfId="6" applyFont="1" applyFill="1" applyBorder="1" applyAlignment="1">
      <alignment vertical="center"/>
    </xf>
    <xf numFmtId="0" fontId="16" fillId="4" borderId="0" xfId="6" applyFont="1" applyFill="1" applyAlignment="1">
      <alignment vertical="center"/>
    </xf>
    <xf numFmtId="0" fontId="16" fillId="4" borderId="115" xfId="6" applyFont="1" applyFill="1" applyBorder="1" applyAlignment="1">
      <alignment horizontal="left" vertical="center"/>
    </xf>
    <xf numFmtId="169" fontId="16" fillId="4" borderId="105" xfId="6" applyNumberFormat="1" applyFont="1" applyFill="1" applyBorder="1" applyAlignment="1">
      <alignment horizontal="center" vertical="center"/>
    </xf>
    <xf numFmtId="3" fontId="27" fillId="4" borderId="105" xfId="6" applyNumberFormat="1" applyFont="1" applyFill="1" applyBorder="1" applyAlignment="1">
      <alignment horizontal="center" vertical="center"/>
    </xf>
    <xf numFmtId="0" fontId="16" fillId="4" borderId="114" xfId="6" applyFont="1" applyFill="1" applyBorder="1" applyAlignment="1">
      <alignment horizontal="left" vertical="center"/>
    </xf>
    <xf numFmtId="0" fontId="52" fillId="4" borderId="119" xfId="6" applyFont="1" applyFill="1" applyBorder="1" applyAlignment="1">
      <alignment horizontal="right" vertical="center"/>
    </xf>
    <xf numFmtId="0" fontId="52" fillId="4" borderId="14" xfId="6" applyFont="1" applyFill="1" applyBorder="1" applyAlignment="1">
      <alignment horizontal="right" vertical="center"/>
    </xf>
    <xf numFmtId="169" fontId="16" fillId="4" borderId="15" xfId="6" applyNumberFormat="1" applyFont="1" applyFill="1" applyBorder="1" applyAlignment="1">
      <alignment horizontal="center" vertical="center"/>
    </xf>
    <xf numFmtId="0" fontId="16" fillId="4" borderId="118" xfId="6" applyFont="1" applyFill="1" applyBorder="1" applyAlignment="1">
      <alignment horizontal="left" vertical="center"/>
    </xf>
    <xf numFmtId="0" fontId="16" fillId="4" borderId="103" xfId="6" applyFont="1" applyFill="1" applyBorder="1" applyAlignment="1">
      <alignment horizontal="left" vertical="center"/>
    </xf>
    <xf numFmtId="0" fontId="16" fillId="4" borderId="75" xfId="6" applyFont="1" applyFill="1" applyBorder="1" applyAlignment="1">
      <alignment horizontal="left" vertical="center"/>
    </xf>
    <xf numFmtId="16" fontId="16" fillId="4" borderId="16" xfId="6" applyNumberFormat="1" applyFont="1" applyFill="1" applyBorder="1" applyAlignment="1">
      <alignment horizontal="center" vertical="center"/>
    </xf>
    <xf numFmtId="0" fontId="16" fillId="4" borderId="120" xfId="6" applyFont="1" applyFill="1" applyBorder="1" applyAlignment="1">
      <alignment horizontal="left" vertical="center"/>
    </xf>
    <xf numFmtId="0" fontId="16" fillId="4" borderId="25" xfId="6" applyFont="1" applyFill="1" applyBorder="1" applyAlignment="1">
      <alignment horizontal="left" vertical="center"/>
    </xf>
    <xf numFmtId="169" fontId="16" fillId="4" borderId="14" xfId="6" applyNumberFormat="1" applyFont="1" applyFill="1" applyBorder="1" applyAlignment="1">
      <alignment horizontal="center" vertical="center"/>
    </xf>
    <xf numFmtId="3" fontId="16" fillId="4" borderId="15" xfId="6" applyNumberFormat="1" applyFont="1" applyFill="1" applyBorder="1" applyAlignment="1">
      <alignment horizontal="center" vertical="center"/>
    </xf>
    <xf numFmtId="169" fontId="16" fillId="4" borderId="17" xfId="6" applyNumberFormat="1" applyFont="1" applyFill="1" applyBorder="1" applyAlignment="1">
      <alignment horizontal="center" vertical="center"/>
    </xf>
    <xf numFmtId="0" fontId="27" fillId="4" borderId="38" xfId="6" applyFont="1" applyFill="1" applyBorder="1" applyAlignment="1">
      <alignment horizontal="center" vertical="center"/>
    </xf>
    <xf numFmtId="0" fontId="27" fillId="4" borderId="31" xfId="6" applyFont="1" applyFill="1" applyBorder="1" applyAlignment="1">
      <alignment horizontal="right" vertical="center"/>
    </xf>
    <xf numFmtId="169" fontId="27" fillId="4" borderId="31" xfId="6" applyNumberFormat="1" applyFont="1" applyFill="1" applyBorder="1" applyAlignment="1">
      <alignment horizontal="center" vertical="center"/>
    </xf>
    <xf numFmtId="3" fontId="27" fillId="0" borderId="32" xfId="6" applyNumberFormat="1" applyFont="1" applyBorder="1" applyAlignment="1" applyProtection="1">
      <alignment horizontal="center" vertical="center"/>
      <protection locked="0"/>
    </xf>
    <xf numFmtId="0" fontId="16" fillId="0" borderId="0" xfId="3" applyFont="1" applyAlignment="1" applyProtection="1">
      <alignment horizontal="center" vertical="center"/>
      <protection locked="0"/>
    </xf>
    <xf numFmtId="3" fontId="16" fillId="0" borderId="0" xfId="3" applyNumberFormat="1" applyFont="1" applyAlignment="1" applyProtection="1">
      <alignment horizontal="center" vertical="center"/>
      <protection locked="0"/>
    </xf>
    <xf numFmtId="1" fontId="19" fillId="0" borderId="0" xfId="3" applyNumberFormat="1" applyFont="1" applyAlignment="1">
      <alignment horizontal="center" vertical="center"/>
    </xf>
    <xf numFmtId="0" fontId="15" fillId="0" borderId="0" xfId="3" applyFont="1" applyAlignment="1">
      <alignment horizontal="right"/>
    </xf>
    <xf numFmtId="0" fontId="53" fillId="0" borderId="0" xfId="3" applyFont="1"/>
    <xf numFmtId="0" fontId="19" fillId="2" borderId="1" xfId="3" applyFont="1" applyFill="1" applyBorder="1" applyAlignment="1" applyProtection="1">
      <alignment horizontal="center" vertical="center"/>
      <protection locked="0"/>
    </xf>
    <xf numFmtId="169" fontId="19" fillId="2" borderId="1" xfId="3" applyNumberFormat="1" applyFont="1" applyFill="1" applyBorder="1" applyAlignment="1" applyProtection="1">
      <alignment horizontal="center" vertical="center" wrapText="1"/>
      <protection locked="0"/>
    </xf>
    <xf numFmtId="3" fontId="19" fillId="4" borderId="39" xfId="7" applyNumberFormat="1" applyFont="1" applyFill="1" applyBorder="1" applyAlignment="1">
      <alignment horizontal="center" vertical="center"/>
    </xf>
    <xf numFmtId="0" fontId="5" fillId="4" borderId="40" xfId="0" applyFont="1" applyFill="1" applyBorder="1" applyAlignment="1">
      <alignment horizontal="center" vertical="center"/>
    </xf>
    <xf numFmtId="3" fontId="19" fillId="4" borderId="1" xfId="7" applyNumberFormat="1" applyFont="1" applyFill="1" applyBorder="1" applyAlignment="1">
      <alignment horizontal="center" vertical="center"/>
    </xf>
    <xf numFmtId="3" fontId="19" fillId="4" borderId="1" xfId="7" applyNumberFormat="1" applyFont="1" applyFill="1" applyBorder="1" applyAlignment="1">
      <alignment horizontal="center" vertical="center" wrapText="1"/>
    </xf>
    <xf numFmtId="4" fontId="19" fillId="4" borderId="1" xfId="7" applyNumberFormat="1" applyFont="1" applyFill="1" applyBorder="1" applyAlignment="1">
      <alignment horizontal="center" vertical="center"/>
    </xf>
    <xf numFmtId="4" fontId="19" fillId="2" borderId="1" xfId="3" applyNumberFormat="1" applyFont="1" applyFill="1" applyBorder="1" applyAlignment="1" applyProtection="1">
      <alignment horizontal="center" vertical="center"/>
      <protection locked="0"/>
    </xf>
    <xf numFmtId="0" fontId="19" fillId="2" borderId="55" xfId="3" applyFont="1" applyFill="1" applyBorder="1" applyAlignment="1" applyProtection="1">
      <alignment horizontal="center" vertical="center"/>
      <protection locked="0"/>
    </xf>
    <xf numFmtId="4" fontId="19" fillId="4" borderId="55" xfId="7" applyNumberFormat="1" applyFont="1" applyFill="1" applyBorder="1" applyAlignment="1">
      <alignment horizontal="center" vertical="center"/>
    </xf>
    <xf numFmtId="4" fontId="19" fillId="2" borderId="55" xfId="3" applyNumberFormat="1" applyFont="1" applyFill="1" applyBorder="1" applyAlignment="1" applyProtection="1">
      <alignment horizontal="center" vertical="center"/>
      <protection locked="0"/>
    </xf>
    <xf numFmtId="3" fontId="19" fillId="4" borderId="55" xfId="7" applyNumberFormat="1" applyFont="1" applyFill="1" applyBorder="1" applyAlignment="1">
      <alignment horizontal="center" vertical="center"/>
    </xf>
    <xf numFmtId="0" fontId="19" fillId="2" borderId="121" xfId="3" applyFont="1" applyFill="1" applyBorder="1" applyAlignment="1" applyProtection="1">
      <alignment horizontal="center" vertical="center"/>
      <protection locked="0"/>
    </xf>
    <xf numFmtId="4" fontId="19" fillId="4" borderId="121" xfId="7" applyNumberFormat="1" applyFont="1" applyFill="1" applyBorder="1" applyAlignment="1">
      <alignment horizontal="center" vertical="center"/>
    </xf>
    <xf numFmtId="4" fontId="19" fillId="2" borderId="121" xfId="3" applyNumberFormat="1" applyFont="1" applyFill="1" applyBorder="1" applyAlignment="1" applyProtection="1">
      <alignment horizontal="center" vertical="center"/>
      <protection locked="0"/>
    </xf>
    <xf numFmtId="3" fontId="19" fillId="4" borderId="121" xfId="7" applyNumberFormat="1" applyFont="1" applyFill="1" applyBorder="1" applyAlignment="1">
      <alignment horizontal="center" vertical="center"/>
    </xf>
    <xf numFmtId="0" fontId="52" fillId="2" borderId="4" xfId="3" applyFont="1" applyFill="1" applyBorder="1" applyAlignment="1" applyProtection="1">
      <alignment horizontal="center" vertical="center"/>
      <protection locked="0"/>
    </xf>
    <xf numFmtId="0" fontId="19" fillId="2" borderId="4" xfId="3" applyFont="1" applyFill="1" applyBorder="1" applyAlignment="1" applyProtection="1">
      <alignment horizontal="center" vertical="center"/>
      <protection locked="0"/>
    </xf>
    <xf numFmtId="4" fontId="19" fillId="4" borderId="4" xfId="7" applyNumberFormat="1" applyFont="1" applyFill="1" applyBorder="1" applyAlignment="1">
      <alignment horizontal="center" vertical="center"/>
    </xf>
    <xf numFmtId="4" fontId="19" fillId="2" borderId="4" xfId="3" applyNumberFormat="1" applyFont="1" applyFill="1" applyBorder="1" applyAlignment="1" applyProtection="1">
      <alignment horizontal="center" vertical="center"/>
      <protection locked="0"/>
    </xf>
    <xf numFmtId="3" fontId="19" fillId="4" borderId="4" xfId="7" applyNumberFormat="1" applyFont="1" applyFill="1" applyBorder="1" applyAlignment="1">
      <alignment horizontal="center" vertical="center"/>
    </xf>
    <xf numFmtId="0" fontId="16" fillId="2" borderId="2" xfId="3" applyFont="1" applyFill="1" applyBorder="1" applyAlignment="1" applyProtection="1">
      <alignment horizontal="center" vertical="center"/>
      <protection locked="0"/>
    </xf>
    <xf numFmtId="0" fontId="16" fillId="2" borderId="2" xfId="3" applyFont="1" applyFill="1" applyBorder="1" applyAlignment="1" applyProtection="1">
      <alignment horizontal="right" vertical="center"/>
      <protection locked="0"/>
    </xf>
    <xf numFmtId="4" fontId="16" fillId="0" borderId="2" xfId="7" applyNumberFormat="1" applyFont="1" applyBorder="1" applyAlignment="1" applyProtection="1">
      <alignment horizontal="center" vertical="center"/>
      <protection locked="0"/>
    </xf>
    <xf numFmtId="4" fontId="16" fillId="0" borderId="2" xfId="3" applyNumberFormat="1" applyFont="1" applyBorder="1" applyAlignment="1" applyProtection="1">
      <alignment horizontal="center" vertical="center"/>
      <protection locked="0"/>
    </xf>
    <xf numFmtId="3" fontId="19" fillId="4" borderId="2" xfId="7" applyNumberFormat="1" applyFont="1" applyFill="1" applyBorder="1" applyAlignment="1">
      <alignment horizontal="center" vertical="center"/>
    </xf>
    <xf numFmtId="0" fontId="16" fillId="2" borderId="3" xfId="3" applyFont="1" applyFill="1" applyBorder="1" applyAlignment="1" applyProtection="1">
      <alignment horizontal="center" vertical="center"/>
      <protection locked="0"/>
    </xf>
    <xf numFmtId="0" fontId="16" fillId="2" borderId="3" xfId="3" applyFont="1" applyFill="1" applyBorder="1" applyAlignment="1" applyProtection="1">
      <alignment horizontal="right" vertical="center"/>
      <protection locked="0"/>
    </xf>
    <xf numFmtId="4" fontId="16" fillId="0" borderId="3" xfId="7" applyNumberFormat="1" applyFont="1" applyBorder="1" applyAlignment="1" applyProtection="1">
      <alignment horizontal="center" vertical="center"/>
      <protection locked="0"/>
    </xf>
    <xf numFmtId="4" fontId="16" fillId="0" borderId="3" xfId="3" applyNumberFormat="1" applyFont="1" applyBorder="1" applyAlignment="1" applyProtection="1">
      <alignment horizontal="center" vertical="center"/>
      <protection locked="0"/>
    </xf>
    <xf numFmtId="3" fontId="19" fillId="4" borderId="3" xfId="7" applyNumberFormat="1" applyFont="1" applyFill="1" applyBorder="1" applyAlignment="1">
      <alignment horizontal="center" vertical="center"/>
    </xf>
    <xf numFmtId="0" fontId="52" fillId="2" borderId="4" xfId="3" applyFont="1" applyFill="1" applyBorder="1" applyAlignment="1" applyProtection="1">
      <alignment horizontal="center" vertical="center" wrapText="1"/>
      <protection locked="0"/>
    </xf>
    <xf numFmtId="0" fontId="19" fillId="2" borderId="4" xfId="3" applyFont="1" applyFill="1" applyBorder="1" applyAlignment="1" applyProtection="1">
      <alignment horizontal="center" vertical="center" wrapText="1"/>
      <protection locked="0"/>
    </xf>
    <xf numFmtId="4" fontId="19" fillId="4" borderId="4" xfId="7" applyNumberFormat="1" applyFont="1" applyFill="1" applyBorder="1" applyAlignment="1">
      <alignment horizontal="center" vertical="center" wrapText="1"/>
    </xf>
    <xf numFmtId="4" fontId="19" fillId="2" borderId="4" xfId="3" applyNumberFormat="1" applyFont="1" applyFill="1" applyBorder="1" applyAlignment="1" applyProtection="1">
      <alignment horizontal="center" vertical="center" wrapText="1"/>
      <protection locked="0"/>
    </xf>
    <xf numFmtId="3" fontId="19" fillId="4" borderId="4" xfId="7" applyNumberFormat="1" applyFont="1" applyFill="1" applyBorder="1" applyAlignment="1">
      <alignment horizontal="center" vertical="center" wrapText="1"/>
    </xf>
    <xf numFmtId="0" fontId="52" fillId="2" borderId="1" xfId="3" applyFont="1" applyFill="1" applyBorder="1" applyAlignment="1" applyProtection="1">
      <alignment horizontal="center" vertical="center"/>
      <protection locked="0"/>
    </xf>
    <xf numFmtId="0" fontId="16" fillId="2" borderId="1" xfId="3" applyFont="1" applyFill="1" applyBorder="1" applyAlignment="1" applyProtection="1">
      <alignment horizontal="center" vertical="center"/>
      <protection locked="0"/>
    </xf>
    <xf numFmtId="4" fontId="19" fillId="0" borderId="1" xfId="7" applyNumberFormat="1" applyFont="1" applyBorder="1" applyAlignment="1" applyProtection="1">
      <alignment horizontal="center" vertical="center"/>
      <protection locked="0"/>
    </xf>
    <xf numFmtId="4" fontId="19" fillId="0" borderId="1" xfId="3" applyNumberFormat="1" applyFont="1" applyBorder="1" applyAlignment="1" applyProtection="1">
      <alignment horizontal="center" vertical="center"/>
      <protection locked="0"/>
    </xf>
    <xf numFmtId="0" fontId="52" fillId="2" borderId="1" xfId="3" applyFont="1" applyFill="1" applyBorder="1" applyAlignment="1" applyProtection="1">
      <alignment horizontal="center" vertical="center" wrapText="1"/>
      <protection locked="0"/>
    </xf>
    <xf numFmtId="0" fontId="19" fillId="2" borderId="1" xfId="3" applyFont="1" applyFill="1" applyBorder="1" applyAlignment="1" applyProtection="1">
      <alignment horizontal="center" vertical="center" wrapText="1"/>
      <protection locked="0"/>
    </xf>
    <xf numFmtId="4" fontId="19" fillId="0" borderId="121" xfId="7" applyNumberFormat="1" applyFont="1" applyBorder="1" applyAlignment="1" applyProtection="1">
      <alignment horizontal="center" vertical="center"/>
      <protection locked="0"/>
    </xf>
    <xf numFmtId="4" fontId="19" fillId="0" borderId="121" xfId="3" applyNumberFormat="1" applyFont="1" applyBorder="1" applyAlignment="1" applyProtection="1">
      <alignment horizontal="center" vertical="center"/>
      <protection locked="0"/>
    </xf>
    <xf numFmtId="0" fontId="19" fillId="2" borderId="42" xfId="3" applyFont="1" applyFill="1" applyBorder="1" applyAlignment="1" applyProtection="1">
      <alignment horizontal="center" vertical="center"/>
      <protection locked="0"/>
    </xf>
    <xf numFmtId="3" fontId="19" fillId="4" borderId="42" xfId="7" applyNumberFormat="1" applyFont="1" applyFill="1" applyBorder="1" applyAlignment="1">
      <alignment horizontal="center" vertical="center"/>
    </xf>
    <xf numFmtId="3" fontId="19" fillId="4" borderId="40" xfId="7" applyNumberFormat="1" applyFont="1" applyFill="1" applyBorder="1" applyAlignment="1">
      <alignment horizontal="center" vertical="center"/>
    </xf>
    <xf numFmtId="0" fontId="19" fillId="2" borderId="5" xfId="3" applyFont="1" applyFill="1" applyBorder="1" applyAlignment="1" applyProtection="1">
      <alignment horizontal="center" vertical="center"/>
      <protection locked="0"/>
    </xf>
    <xf numFmtId="2" fontId="19" fillId="4" borderId="51" xfId="7" applyNumberFormat="1" applyFont="1" applyFill="1" applyBorder="1" applyAlignment="1">
      <alignment horizontal="center" vertical="center"/>
    </xf>
    <xf numFmtId="2" fontId="19" fillId="4" borderId="105" xfId="7" applyNumberFormat="1" applyFont="1" applyFill="1" applyBorder="1" applyAlignment="1">
      <alignment horizontal="center" vertical="center"/>
    </xf>
    <xf numFmtId="3" fontId="19" fillId="4" borderId="5" xfId="7" applyNumberFormat="1" applyFont="1" applyFill="1" applyBorder="1" applyAlignment="1">
      <alignment horizontal="center" vertical="center"/>
    </xf>
    <xf numFmtId="0" fontId="52" fillId="2" borderId="6" xfId="3" applyFont="1" applyFill="1" applyBorder="1" applyAlignment="1" applyProtection="1">
      <alignment horizontal="center" vertical="center" wrapText="1"/>
      <protection locked="0"/>
    </xf>
    <xf numFmtId="0" fontId="52" fillId="2" borderId="6" xfId="3" applyFont="1" applyFill="1" applyBorder="1" applyAlignment="1" applyProtection="1">
      <alignment horizontal="right" vertical="center" wrapText="1"/>
      <protection locked="0"/>
    </xf>
    <xf numFmtId="2" fontId="19" fillId="4" borderId="30" xfId="7" applyNumberFormat="1" applyFont="1" applyFill="1" applyBorder="1" applyAlignment="1">
      <alignment horizontal="center" vertical="center" wrapText="1"/>
    </xf>
    <xf numFmtId="2" fontId="19" fillId="4" borderId="106" xfId="7" applyNumberFormat="1" applyFont="1" applyFill="1" applyBorder="1" applyAlignment="1">
      <alignment horizontal="center" vertical="center" wrapText="1"/>
    </xf>
    <xf numFmtId="3" fontId="52" fillId="4" borderId="6" xfId="7" applyNumberFormat="1" applyFont="1" applyFill="1" applyBorder="1" applyAlignment="1">
      <alignment horizontal="center" vertical="center" wrapText="1"/>
    </xf>
    <xf numFmtId="2" fontId="19" fillId="4" borderId="51" xfId="7" applyNumberFormat="1" applyFont="1" applyFill="1" applyBorder="1" applyAlignment="1">
      <alignment horizontal="center" vertical="center" wrapText="1"/>
    </xf>
    <xf numFmtId="2" fontId="19" fillId="4" borderId="105" xfId="7" applyNumberFormat="1" applyFont="1" applyFill="1" applyBorder="1" applyAlignment="1">
      <alignment horizontal="center" vertical="center" wrapText="1"/>
    </xf>
    <xf numFmtId="3" fontId="52" fillId="4" borderId="4" xfId="7" applyNumberFormat="1" applyFont="1" applyFill="1" applyBorder="1" applyAlignment="1">
      <alignment horizontal="center" vertical="center" wrapText="1"/>
    </xf>
    <xf numFmtId="0" fontId="52" fillId="2" borderId="6" xfId="3" applyFont="1" applyFill="1" applyBorder="1" applyAlignment="1" applyProtection="1">
      <alignment horizontal="center" vertical="center"/>
      <protection locked="0"/>
    </xf>
    <xf numFmtId="2" fontId="52" fillId="4" borderId="30" xfId="7" applyNumberFormat="1" applyFont="1" applyFill="1" applyBorder="1" applyAlignment="1">
      <alignment horizontal="center" vertical="center"/>
    </xf>
    <xf numFmtId="2" fontId="52" fillId="4" borderId="106" xfId="7" applyNumberFormat="1" applyFont="1" applyFill="1" applyBorder="1" applyAlignment="1">
      <alignment horizontal="center" vertical="center"/>
    </xf>
    <xf numFmtId="0" fontId="19" fillId="2" borderId="4" xfId="3" applyFont="1" applyFill="1" applyBorder="1" applyAlignment="1" applyProtection="1">
      <alignment horizontal="right" vertical="center" wrapText="1"/>
      <protection locked="0"/>
    </xf>
    <xf numFmtId="2" fontId="52" fillId="4" borderId="51" xfId="7" applyNumberFormat="1" applyFont="1" applyFill="1" applyBorder="1" applyAlignment="1">
      <alignment horizontal="center" vertical="center"/>
    </xf>
    <xf numFmtId="2" fontId="52" fillId="4" borderId="105" xfId="7" applyNumberFormat="1" applyFont="1" applyFill="1" applyBorder="1" applyAlignment="1">
      <alignment horizontal="center" vertical="center"/>
    </xf>
    <xf numFmtId="0" fontId="19" fillId="2" borderId="121" xfId="3" applyFont="1" applyFill="1" applyBorder="1" applyAlignment="1" applyProtection="1">
      <alignment horizontal="center" vertical="center" wrapText="1"/>
      <protection locked="0"/>
    </xf>
    <xf numFmtId="3" fontId="52" fillId="4" borderId="121" xfId="7" applyNumberFormat="1" applyFont="1" applyFill="1" applyBorder="1" applyAlignment="1">
      <alignment horizontal="center" vertical="center" wrapText="1"/>
    </xf>
    <xf numFmtId="0" fontId="19" fillId="2" borderId="93" xfId="3" applyFont="1" applyFill="1" applyBorder="1" applyAlignment="1" applyProtection="1">
      <alignment horizontal="center" vertical="center"/>
      <protection locked="0"/>
    </xf>
    <xf numFmtId="0" fontId="19" fillId="2" borderId="93" xfId="3" applyFont="1" applyFill="1" applyBorder="1" applyAlignment="1" applyProtection="1">
      <alignment horizontal="right" vertical="center" wrapText="1"/>
      <protection locked="0"/>
    </xf>
    <xf numFmtId="0" fontId="19" fillId="2" borderId="93" xfId="3" applyFont="1" applyFill="1" applyBorder="1" applyAlignment="1" applyProtection="1">
      <alignment horizontal="center" vertical="center" wrapText="1"/>
      <protection locked="0"/>
    </xf>
    <xf numFmtId="2" fontId="52" fillId="4" borderId="39" xfId="7" applyNumberFormat="1" applyFont="1" applyFill="1" applyBorder="1" applyAlignment="1">
      <alignment horizontal="center" vertical="center"/>
    </xf>
    <xf numFmtId="2" fontId="52" fillId="4" borderId="40" xfId="7" applyNumberFormat="1" applyFont="1" applyFill="1" applyBorder="1" applyAlignment="1">
      <alignment horizontal="center" vertical="center"/>
    </xf>
    <xf numFmtId="3" fontId="52" fillId="4" borderId="93" xfId="7" applyNumberFormat="1" applyFont="1" applyFill="1" applyBorder="1" applyAlignment="1">
      <alignment horizontal="center" vertical="center" wrapText="1"/>
    </xf>
    <xf numFmtId="0" fontId="19" fillId="2" borderId="1" xfId="3" applyFont="1" applyFill="1" applyBorder="1" applyAlignment="1" applyProtection="1">
      <alignment horizontal="right" vertical="center" wrapText="1"/>
      <protection locked="0"/>
    </xf>
    <xf numFmtId="169" fontId="19" fillId="4" borderId="39" xfId="7" applyNumberFormat="1" applyFont="1" applyFill="1" applyBorder="1" applyAlignment="1">
      <alignment horizontal="center" vertical="center"/>
    </xf>
    <xf numFmtId="169" fontId="19" fillId="4" borderId="40" xfId="7" applyNumberFormat="1" applyFont="1" applyFill="1" applyBorder="1" applyAlignment="1">
      <alignment horizontal="center" vertical="center"/>
    </xf>
    <xf numFmtId="0" fontId="14" fillId="0" borderId="0" xfId="3" applyAlignment="1">
      <alignment wrapText="1"/>
    </xf>
    <xf numFmtId="0" fontId="19" fillId="2" borderId="122" xfId="3" applyFont="1" applyFill="1" applyBorder="1" applyAlignment="1">
      <alignment horizontal="center" vertical="center"/>
    </xf>
    <xf numFmtId="169" fontId="19" fillId="2" borderId="1" xfId="3" applyNumberFormat="1" applyFont="1" applyFill="1" applyBorder="1" applyAlignment="1">
      <alignment horizontal="center" vertical="center" wrapText="1"/>
    </xf>
    <xf numFmtId="3" fontId="19" fillId="2" borderId="108" xfId="3" applyNumberFormat="1" applyFont="1" applyFill="1" applyBorder="1" applyAlignment="1" applyProtection="1">
      <alignment horizontal="center" vertical="center" wrapText="1"/>
      <protection locked="0"/>
    </xf>
    <xf numFmtId="3" fontId="19" fillId="2" borderId="40" xfId="3" applyNumberFormat="1" applyFont="1" applyFill="1" applyBorder="1" applyAlignment="1" applyProtection="1">
      <alignment horizontal="center" vertical="center" wrapText="1"/>
      <protection locked="0"/>
    </xf>
    <xf numFmtId="0" fontId="19" fillId="2" borderId="4" xfId="3" applyFont="1" applyFill="1" applyBorder="1" applyAlignment="1">
      <alignment horizontal="center" vertical="center"/>
    </xf>
    <xf numFmtId="0" fontId="19" fillId="2" borderId="122" xfId="3" applyFont="1" applyFill="1" applyBorder="1" applyAlignment="1">
      <alignment horizontal="center" vertical="center" wrapText="1"/>
    </xf>
    <xf numFmtId="0" fontId="19" fillId="2" borderId="51" xfId="3" applyFont="1" applyFill="1" applyBorder="1" applyAlignment="1">
      <alignment horizontal="center" vertical="center"/>
    </xf>
    <xf numFmtId="4" fontId="19" fillId="2" borderId="4" xfId="3" applyNumberFormat="1" applyFont="1" applyFill="1" applyBorder="1" applyAlignment="1">
      <alignment horizontal="center" vertical="center"/>
    </xf>
    <xf numFmtId="4" fontId="19" fillId="2" borderId="105" xfId="3" applyNumberFormat="1" applyFont="1" applyFill="1" applyBorder="1" applyAlignment="1">
      <alignment horizontal="center" vertical="center"/>
    </xf>
    <xf numFmtId="0" fontId="52" fillId="2" borderId="2" xfId="3" applyFont="1" applyFill="1" applyBorder="1" applyAlignment="1">
      <alignment horizontal="center" vertical="center"/>
    </xf>
    <xf numFmtId="0" fontId="52" fillId="2" borderId="76" xfId="3" applyFont="1" applyFill="1" applyBorder="1" applyAlignment="1">
      <alignment horizontal="right" vertical="center"/>
    </xf>
    <xf numFmtId="0" fontId="52" fillId="2" borderId="29" xfId="3" applyFont="1" applyFill="1" applyBorder="1" applyAlignment="1">
      <alignment horizontal="center" vertical="center"/>
    </xf>
    <xf numFmtId="166" fontId="19" fillId="2" borderId="5" xfId="3" applyNumberFormat="1" applyFont="1" applyFill="1" applyBorder="1" applyAlignment="1">
      <alignment horizontal="center" vertical="center"/>
    </xf>
    <xf numFmtId="4" fontId="19" fillId="2" borderId="76" xfId="3" applyNumberFormat="1" applyFont="1" applyFill="1" applyBorder="1" applyAlignment="1">
      <alignment horizontal="center" vertical="center"/>
    </xf>
    <xf numFmtId="0" fontId="27" fillId="2" borderId="2" xfId="3" applyFont="1" applyFill="1" applyBorder="1" applyAlignment="1">
      <alignment horizontal="center" vertical="center"/>
    </xf>
    <xf numFmtId="0" fontId="27" fillId="2" borderId="76" xfId="3" applyFont="1" applyFill="1" applyBorder="1" applyAlignment="1">
      <alignment horizontal="right" vertical="center"/>
    </xf>
    <xf numFmtId="0" fontId="27" fillId="2" borderId="29" xfId="3" applyFont="1" applyFill="1" applyBorder="1" applyAlignment="1">
      <alignment horizontal="center" vertical="center"/>
    </xf>
    <xf numFmtId="166" fontId="16" fillId="0" borderId="2" xfId="3" applyNumberFormat="1" applyFont="1" applyBorder="1" applyAlignment="1">
      <alignment horizontal="center" vertical="center"/>
    </xf>
    <xf numFmtId="0" fontId="27" fillId="2" borderId="2" xfId="3" applyFont="1" applyFill="1" applyBorder="1" applyAlignment="1">
      <alignment horizontal="right" vertical="center"/>
    </xf>
    <xf numFmtId="0" fontId="27" fillId="2" borderId="3" xfId="3" applyFont="1" applyFill="1" applyBorder="1" applyAlignment="1">
      <alignment horizontal="center" vertical="center"/>
    </xf>
    <xf numFmtId="0" fontId="27" fillId="2" borderId="99" xfId="3" applyFont="1" applyFill="1" applyBorder="1" applyAlignment="1">
      <alignment horizontal="right" vertical="center"/>
    </xf>
    <xf numFmtId="166" fontId="16" fillId="0" borderId="77" xfId="3" applyNumberFormat="1" applyFont="1" applyBorder="1" applyAlignment="1">
      <alignment horizontal="center" vertical="center"/>
    </xf>
    <xf numFmtId="4" fontId="19" fillId="2" borderId="77" xfId="3" applyNumberFormat="1" applyFont="1" applyFill="1" applyBorder="1" applyAlignment="1">
      <alignment horizontal="center" vertical="center"/>
    </xf>
    <xf numFmtId="0" fontId="52" fillId="2" borderId="4" xfId="3" applyFont="1" applyFill="1" applyBorder="1" applyAlignment="1">
      <alignment horizontal="center" vertical="center"/>
    </xf>
    <xf numFmtId="0" fontId="52" fillId="2" borderId="105" xfId="3" applyFont="1" applyFill="1" applyBorder="1" applyAlignment="1">
      <alignment horizontal="right" vertical="center" wrapText="1"/>
    </xf>
    <xf numFmtId="4" fontId="16" fillId="4" borderId="121" xfId="3" applyNumberFormat="1" applyFont="1" applyFill="1" applyBorder="1" applyAlignment="1">
      <alignment horizontal="center" vertical="center" wrapText="1"/>
    </xf>
    <xf numFmtId="4" fontId="16" fillId="0" borderId="76" xfId="3" applyNumberFormat="1" applyFont="1" applyBorder="1" applyAlignment="1">
      <alignment horizontal="center" vertical="center"/>
    </xf>
    <xf numFmtId="4" fontId="16" fillId="4" borderId="55" xfId="3" applyNumberFormat="1" applyFont="1" applyFill="1" applyBorder="1" applyAlignment="1">
      <alignment horizontal="center" vertical="center" wrapText="1"/>
    </xf>
    <xf numFmtId="0" fontId="27" fillId="2" borderId="93" xfId="3" applyFont="1" applyFill="1" applyBorder="1" applyAlignment="1">
      <alignment horizontal="center" vertical="center"/>
    </xf>
    <xf numFmtId="0" fontId="27" fillId="2" borderId="123" xfId="3" applyFont="1" applyFill="1" applyBorder="1" applyAlignment="1">
      <alignment horizontal="right" vertical="center"/>
    </xf>
    <xf numFmtId="4" fontId="16" fillId="0" borderId="123" xfId="3" applyNumberFormat="1" applyFont="1" applyBorder="1" applyAlignment="1">
      <alignment horizontal="center" vertical="center"/>
    </xf>
    <xf numFmtId="4" fontId="16" fillId="4" borderId="93" xfId="3" applyNumberFormat="1" applyFont="1" applyFill="1" applyBorder="1" applyAlignment="1">
      <alignment horizontal="center" vertical="center" wrapText="1"/>
    </xf>
    <xf numFmtId="0" fontId="19" fillId="2" borderId="121" xfId="3" applyFont="1" applyFill="1" applyBorder="1" applyAlignment="1">
      <alignment horizontal="center" vertical="center"/>
    </xf>
    <xf numFmtId="166" fontId="19" fillId="2" borderId="108" xfId="3" applyNumberFormat="1" applyFont="1" applyFill="1" applyBorder="1" applyAlignment="1">
      <alignment horizontal="center" vertical="center"/>
    </xf>
    <xf numFmtId="4" fontId="19" fillId="2" borderId="1" xfId="3" applyNumberFormat="1" applyFont="1" applyFill="1" applyBorder="1" applyAlignment="1">
      <alignment horizontal="center" vertical="center"/>
    </xf>
    <xf numFmtId="4" fontId="19" fillId="0" borderId="108" xfId="3" applyNumberFormat="1" applyFont="1" applyBorder="1" applyAlignment="1" applyProtection="1">
      <alignment horizontal="center" vertical="center"/>
      <protection locked="0"/>
    </xf>
    <xf numFmtId="4" fontId="16" fillId="2" borderId="1" xfId="3" applyNumberFormat="1" applyFont="1" applyFill="1" applyBorder="1" applyAlignment="1">
      <alignment horizontal="center" vertical="center"/>
    </xf>
    <xf numFmtId="0" fontId="19" fillId="2" borderId="42" xfId="3" applyFont="1" applyFill="1" applyBorder="1" applyAlignment="1">
      <alignment horizontal="center" vertical="center" wrapText="1"/>
    </xf>
    <xf numFmtId="4" fontId="19" fillId="0" borderId="40" xfId="3" applyNumberFormat="1" applyFont="1" applyBorder="1" applyAlignment="1" applyProtection="1">
      <alignment horizontal="center" vertical="center"/>
      <protection locked="0"/>
    </xf>
    <xf numFmtId="0" fontId="19" fillId="2" borderId="93" xfId="3" applyFont="1" applyFill="1" applyBorder="1" applyAlignment="1">
      <alignment horizontal="center" vertical="center"/>
    </xf>
    <xf numFmtId="0" fontId="19" fillId="2" borderId="124" xfId="3" applyFont="1" applyFill="1" applyBorder="1" applyAlignment="1">
      <alignment horizontal="center" vertical="center"/>
    </xf>
    <xf numFmtId="166" fontId="19" fillId="0" borderId="123" xfId="3" applyNumberFormat="1" applyFont="1" applyBorder="1" applyAlignment="1" applyProtection="1">
      <alignment horizontal="center" vertical="center"/>
      <protection locked="0"/>
    </xf>
    <xf numFmtId="4" fontId="54" fillId="2" borderId="1" xfId="3" applyNumberFormat="1" applyFont="1" applyFill="1" applyBorder="1" applyAlignment="1" applyProtection="1">
      <alignment horizontal="center" vertical="center"/>
      <protection locked="0"/>
    </xf>
    <xf numFmtId="4" fontId="54" fillId="2" borderId="123" xfId="3" applyNumberFormat="1" applyFont="1" applyFill="1" applyBorder="1" applyAlignment="1" applyProtection="1">
      <alignment horizontal="center" vertical="center"/>
      <protection locked="0"/>
    </xf>
    <xf numFmtId="166" fontId="19" fillId="2" borderId="123" xfId="3" applyNumberFormat="1" applyFont="1" applyFill="1" applyBorder="1" applyAlignment="1" applyProtection="1">
      <alignment horizontal="center" vertical="center"/>
      <protection locked="0"/>
    </xf>
    <xf numFmtId="0" fontId="19" fillId="2" borderId="39" xfId="3" applyFont="1" applyFill="1" applyBorder="1" applyAlignment="1">
      <alignment horizontal="center" vertical="center"/>
    </xf>
    <xf numFmtId="4" fontId="54" fillId="2" borderId="40" xfId="3" applyNumberFormat="1" applyFont="1" applyFill="1" applyBorder="1" applyAlignment="1" applyProtection="1">
      <alignment horizontal="center" vertical="center"/>
      <protection locked="0"/>
    </xf>
    <xf numFmtId="0" fontId="55" fillId="0" borderId="0" xfId="3" applyFont="1"/>
    <xf numFmtId="0" fontId="19" fillId="2" borderId="116" xfId="3" applyFont="1" applyFill="1" applyBorder="1" applyAlignment="1" applyProtection="1">
      <alignment horizontal="center" vertical="center"/>
      <protection locked="0"/>
    </xf>
    <xf numFmtId="167" fontId="19" fillId="4" borderId="105" xfId="3" applyNumberFormat="1" applyFont="1" applyFill="1" applyBorder="1" applyAlignment="1">
      <alignment horizontal="center" vertical="center"/>
    </xf>
    <xf numFmtId="0" fontId="52" fillId="2" borderId="103" xfId="3" applyFont="1" applyFill="1" applyBorder="1" applyAlignment="1" applyProtection="1">
      <alignment horizontal="right" vertical="center"/>
      <protection locked="0"/>
    </xf>
    <xf numFmtId="1" fontId="52" fillId="2" borderId="2" xfId="3" applyNumberFormat="1" applyFont="1" applyFill="1" applyBorder="1" applyAlignment="1">
      <alignment horizontal="center" vertical="center"/>
    </xf>
    <xf numFmtId="4" fontId="52" fillId="2" borderId="76" xfId="3" applyNumberFormat="1" applyFont="1" applyFill="1" applyBorder="1" applyAlignment="1" applyProtection="1">
      <alignment horizontal="center" vertical="center"/>
      <protection locked="0"/>
    </xf>
    <xf numFmtId="0" fontId="52" fillId="2" borderId="3" xfId="3" applyFont="1" applyFill="1" applyBorder="1" applyAlignment="1">
      <alignment horizontal="center" vertical="center"/>
    </xf>
    <xf numFmtId="0" fontId="52" fillId="2" borderId="75" xfId="3" applyFont="1" applyFill="1" applyBorder="1" applyAlignment="1" applyProtection="1">
      <alignment horizontal="right" vertical="center"/>
      <protection locked="0"/>
    </xf>
    <xf numFmtId="1" fontId="52" fillId="2" borderId="3" xfId="3" applyNumberFormat="1" applyFont="1" applyFill="1" applyBorder="1" applyAlignment="1">
      <alignment horizontal="center" vertical="center"/>
    </xf>
    <xf numFmtId="4" fontId="52" fillId="2" borderId="77" xfId="3" applyNumberFormat="1" applyFont="1" applyFill="1" applyBorder="1" applyAlignment="1" applyProtection="1">
      <alignment horizontal="center" vertical="center"/>
      <protection locked="0"/>
    </xf>
    <xf numFmtId="0" fontId="52" fillId="2" borderId="5" xfId="3" applyFont="1" applyFill="1" applyBorder="1" applyAlignment="1">
      <alignment horizontal="center" vertical="center"/>
    </xf>
    <xf numFmtId="0" fontId="52" fillId="2" borderId="118" xfId="3" applyFont="1" applyFill="1" applyBorder="1" applyAlignment="1" applyProtection="1">
      <alignment horizontal="right" vertical="center"/>
      <protection locked="0"/>
    </xf>
    <xf numFmtId="4" fontId="52" fillId="2" borderId="98" xfId="3" applyNumberFormat="1" applyFont="1" applyFill="1" applyBorder="1" applyAlignment="1" applyProtection="1">
      <alignment horizontal="center" vertical="center"/>
      <protection locked="0"/>
    </xf>
    <xf numFmtId="167" fontId="19" fillId="2" borderId="105" xfId="3" applyNumberFormat="1" applyFont="1" applyFill="1" applyBorder="1" applyAlignment="1">
      <alignment horizontal="center" vertical="center"/>
    </xf>
    <xf numFmtId="167" fontId="32" fillId="2" borderId="105" xfId="3" applyNumberFormat="1" applyFont="1" applyFill="1" applyBorder="1" applyAlignment="1">
      <alignment horizontal="center" vertical="center"/>
    </xf>
    <xf numFmtId="0" fontId="52" fillId="2" borderId="6" xfId="3" applyFont="1" applyFill="1" applyBorder="1" applyAlignment="1">
      <alignment horizontal="center" vertical="center"/>
    </xf>
    <xf numFmtId="0" fontId="52" fillId="2" borderId="125" xfId="3" applyFont="1" applyFill="1" applyBorder="1" applyAlignment="1" applyProtection="1">
      <alignment horizontal="center" vertical="center"/>
      <protection locked="0"/>
    </xf>
    <xf numFmtId="1" fontId="52" fillId="2" borderId="6" xfId="3" applyNumberFormat="1" applyFont="1" applyFill="1" applyBorder="1" applyAlignment="1">
      <alignment horizontal="center" vertical="center"/>
    </xf>
    <xf numFmtId="4" fontId="52" fillId="2" borderId="106" xfId="3" applyNumberFormat="1" applyFont="1" applyFill="1" applyBorder="1" applyAlignment="1" applyProtection="1">
      <alignment horizontal="center" vertical="center"/>
      <protection locked="0"/>
    </xf>
    <xf numFmtId="0" fontId="21" fillId="0" borderId="0" xfId="0" applyFont="1" applyAlignment="1">
      <alignment horizontal="left" vertical="center" wrapText="1"/>
    </xf>
    <xf numFmtId="0" fontId="17" fillId="0" borderId="0" xfId="8" applyFont="1" applyAlignment="1" applyProtection="1">
      <alignment vertical="center"/>
      <protection hidden="1"/>
    </xf>
    <xf numFmtId="0" fontId="19" fillId="0" borderId="1" xfId="0" applyFont="1" applyBorder="1" applyAlignment="1" applyProtection="1">
      <alignment horizontal="center" vertical="center"/>
      <protection hidden="1"/>
    </xf>
    <xf numFmtId="0" fontId="19" fillId="0" borderId="39" xfId="0" applyFont="1" applyBorder="1" applyAlignment="1" applyProtection="1">
      <alignment horizontal="center" vertical="center" wrapText="1"/>
      <protection hidden="1"/>
    </xf>
    <xf numFmtId="0" fontId="19" fillId="0" borderId="86" xfId="0" applyFont="1" applyBorder="1" applyAlignment="1" applyProtection="1">
      <alignment horizontal="center" vertical="center" wrapText="1"/>
      <protection hidden="1"/>
    </xf>
    <xf numFmtId="3" fontId="19" fillId="0" borderId="1" xfId="0" applyNumberFormat="1" applyFont="1" applyBorder="1" applyAlignment="1" applyProtection="1">
      <alignment horizontal="center" vertical="center" wrapText="1"/>
      <protection hidden="1"/>
    </xf>
    <xf numFmtId="0" fontId="27" fillId="0" borderId="7" xfId="0" applyFont="1" applyBorder="1" applyAlignment="1" applyProtection="1">
      <alignment horizontal="center" vertical="center" wrapText="1"/>
      <protection hidden="1"/>
    </xf>
    <xf numFmtId="0" fontId="27" fillId="0" borderId="8" xfId="0" applyFont="1" applyBorder="1" applyAlignment="1" applyProtection="1">
      <alignment horizontal="center" vertical="center" wrapText="1"/>
      <protection hidden="1"/>
    </xf>
    <xf numFmtId="0" fontId="27" fillId="0" borderId="9" xfId="0" applyFont="1" applyBorder="1" applyAlignment="1" applyProtection="1">
      <alignment horizontal="center" vertical="center" wrapText="1"/>
      <protection hidden="1"/>
    </xf>
    <xf numFmtId="0" fontId="19" fillId="0" borderId="1" xfId="0" applyFont="1" applyBorder="1" applyAlignment="1" applyProtection="1">
      <alignment horizontal="center" vertical="center" wrapText="1"/>
      <protection hidden="1"/>
    </xf>
    <xf numFmtId="0" fontId="27" fillId="0" borderId="41" xfId="0" applyFont="1" applyBorder="1" applyAlignment="1" applyProtection="1">
      <alignment horizontal="center" vertical="center" wrapText="1"/>
      <protection hidden="1"/>
    </xf>
    <xf numFmtId="3" fontId="19" fillId="0" borderId="42" xfId="0" applyNumberFormat="1" applyFont="1" applyBorder="1" applyAlignment="1" applyProtection="1">
      <alignment horizontal="center" vertical="center" wrapText="1"/>
      <protection hidden="1"/>
    </xf>
    <xf numFmtId="0" fontId="8" fillId="0" borderId="85" xfId="0" applyFont="1" applyBorder="1" applyAlignment="1" applyProtection="1">
      <alignment horizontal="center" vertical="center" wrapText="1"/>
      <protection hidden="1"/>
    </xf>
    <xf numFmtId="0" fontId="41" fillId="0" borderId="7" xfId="0" applyFont="1" applyBorder="1" applyAlignment="1" applyProtection="1">
      <alignment horizontal="center" vertical="center" wrapText="1"/>
      <protection hidden="1"/>
    </xf>
    <xf numFmtId="0" fontId="41" fillId="0" borderId="41" xfId="0" applyFont="1" applyBorder="1" applyAlignment="1" applyProtection="1">
      <alignment horizontal="center" vertical="center" wrapText="1"/>
      <protection hidden="1"/>
    </xf>
    <xf numFmtId="0" fontId="19" fillId="0" borderId="40" xfId="0" applyFont="1" applyBorder="1" applyAlignment="1" applyProtection="1">
      <alignment horizontal="center" vertical="center" wrapText="1"/>
      <protection hidden="1"/>
    </xf>
    <xf numFmtId="0" fontId="19" fillId="0" borderId="43" xfId="0" applyFont="1" applyBorder="1" applyAlignment="1">
      <alignment horizontal="center" vertical="center"/>
    </xf>
    <xf numFmtId="0" fontId="19" fillId="0" borderId="43" xfId="0" applyFont="1" applyBorder="1" applyAlignment="1" applyProtection="1">
      <alignment horizontal="center" vertical="center"/>
      <protection hidden="1"/>
    </xf>
    <xf numFmtId="4" fontId="19" fillId="4" borderId="126" xfId="0" applyNumberFormat="1" applyFont="1" applyFill="1" applyBorder="1" applyAlignment="1">
      <alignment horizontal="center" vertical="center" wrapText="1"/>
    </xf>
    <xf numFmtId="4" fontId="19" fillId="4" borderId="104" xfId="0" applyNumberFormat="1" applyFont="1" applyFill="1" applyBorder="1" applyAlignment="1">
      <alignment horizontal="center" vertical="center" wrapText="1"/>
    </xf>
    <xf numFmtId="0" fontId="19" fillId="0" borderId="5" xfId="0" applyFont="1" applyBorder="1" applyAlignment="1">
      <alignment horizontal="center" vertical="center"/>
    </xf>
    <xf numFmtId="0" fontId="19" fillId="0" borderId="37" xfId="0" applyFont="1" applyBorder="1" applyAlignment="1">
      <alignment horizontal="center" vertical="center" wrapText="1"/>
    </xf>
    <xf numFmtId="4" fontId="19" fillId="4" borderId="127" xfId="0" applyNumberFormat="1" applyFont="1" applyFill="1" applyBorder="1" applyAlignment="1">
      <alignment horizontal="center" vertical="center" wrapText="1"/>
    </xf>
    <xf numFmtId="4" fontId="19" fillId="4" borderId="118" xfId="0" applyNumberFormat="1" applyFont="1" applyFill="1" applyBorder="1" applyAlignment="1">
      <alignment horizontal="center" vertical="center" wrapText="1"/>
    </xf>
    <xf numFmtId="0" fontId="27" fillId="0" borderId="5" xfId="0" applyFont="1" applyBorder="1" applyAlignment="1">
      <alignment horizontal="center" vertical="center"/>
    </xf>
    <xf numFmtId="0" fontId="27" fillId="0" borderId="17" xfId="0" applyFont="1" applyBorder="1" applyAlignment="1">
      <alignment horizontal="right" vertical="center" wrapText="1"/>
    </xf>
    <xf numFmtId="4" fontId="16" fillId="4" borderId="118" xfId="0" applyNumberFormat="1" applyFont="1" applyFill="1" applyBorder="1" applyAlignment="1">
      <alignment horizontal="center" vertical="center" wrapText="1"/>
    </xf>
    <xf numFmtId="4" fontId="16" fillId="4" borderId="18" xfId="0" applyNumberFormat="1" applyFont="1" applyFill="1" applyBorder="1" applyAlignment="1">
      <alignment horizontal="center" vertical="center" wrapText="1"/>
    </xf>
    <xf numFmtId="0" fontId="19" fillId="0" borderId="17" xfId="0" applyFont="1" applyBorder="1" applyAlignment="1">
      <alignment horizontal="center" vertical="center" wrapText="1"/>
    </xf>
    <xf numFmtId="0" fontId="19" fillId="0" borderId="17" xfId="0" applyFont="1" applyBorder="1" applyAlignment="1">
      <alignment horizontal="center" wrapText="1"/>
    </xf>
    <xf numFmtId="0" fontId="27" fillId="0" borderId="17" xfId="0" applyFont="1" applyBorder="1" applyAlignment="1">
      <alignment horizontal="right" wrapText="1"/>
    </xf>
    <xf numFmtId="0" fontId="27" fillId="0" borderId="5" xfId="0" applyFont="1" applyBorder="1" applyAlignment="1" applyProtection="1">
      <alignment horizontal="center" vertical="center"/>
      <protection hidden="1"/>
    </xf>
    <xf numFmtId="4" fontId="16" fillId="4" borderId="28" xfId="0" applyNumberFormat="1" applyFont="1" applyFill="1" applyBorder="1" applyAlignment="1">
      <alignment horizontal="center" vertical="center"/>
    </xf>
    <xf numFmtId="4" fontId="16" fillId="4" borderId="118" xfId="0" applyNumberFormat="1" applyFont="1" applyFill="1" applyBorder="1" applyAlignment="1">
      <alignment horizontal="center" vertical="center"/>
    </xf>
    <xf numFmtId="4" fontId="16" fillId="4" borderId="18" xfId="0" applyNumberFormat="1" applyFont="1" applyFill="1" applyBorder="1" applyAlignment="1">
      <alignment horizontal="center" vertical="center"/>
    </xf>
    <xf numFmtId="4" fontId="16" fillId="4" borderId="98" xfId="0" applyNumberFormat="1" applyFont="1" applyFill="1" applyBorder="1" applyAlignment="1">
      <alignment horizontal="center" vertical="center"/>
    </xf>
    <xf numFmtId="0" fontId="27" fillId="0" borderId="20" xfId="0" applyFont="1" applyBorder="1" applyAlignment="1">
      <alignment horizontal="left" wrapText="1"/>
    </xf>
    <xf numFmtId="0" fontId="19" fillId="0" borderId="20" xfId="0" applyFont="1" applyBorder="1" applyAlignment="1">
      <alignment horizontal="center" wrapText="1"/>
    </xf>
    <xf numFmtId="4" fontId="19" fillId="4" borderId="80" xfId="0" applyNumberFormat="1" applyFont="1" applyFill="1" applyBorder="1" applyAlignment="1">
      <alignment horizontal="center" vertical="center" wrapText="1"/>
    </xf>
    <xf numFmtId="4" fontId="19" fillId="4" borderId="103" xfId="0" applyNumberFormat="1" applyFont="1" applyFill="1" applyBorder="1" applyAlignment="1">
      <alignment horizontal="center" vertical="center"/>
    </xf>
    <xf numFmtId="0" fontId="27" fillId="0" borderId="3" xfId="0" applyFont="1" applyBorder="1" applyAlignment="1" applyProtection="1">
      <alignment horizontal="center" vertical="center"/>
      <protection hidden="1"/>
    </xf>
    <xf numFmtId="0" fontId="27" fillId="0" borderId="3" xfId="0" applyFont="1" applyBorder="1" applyAlignment="1">
      <alignment horizontal="right" wrapText="1"/>
    </xf>
    <xf numFmtId="4" fontId="19" fillId="4" borderId="82" xfId="0" applyNumberFormat="1" applyFont="1" applyFill="1" applyBorder="1" applyAlignment="1">
      <alignment horizontal="center" vertical="center" wrapText="1"/>
    </xf>
    <xf numFmtId="4" fontId="16" fillId="4" borderId="21" xfId="0" applyNumberFormat="1" applyFont="1" applyFill="1" applyBorder="1" applyAlignment="1">
      <alignment horizontal="center" vertical="center"/>
    </xf>
    <xf numFmtId="4" fontId="16" fillId="4" borderId="75" xfId="0" applyNumberFormat="1" applyFont="1" applyFill="1" applyBorder="1" applyAlignment="1">
      <alignment horizontal="center" vertical="center"/>
    </xf>
    <xf numFmtId="4" fontId="16" fillId="4" borderId="77" xfId="0" applyNumberFormat="1" applyFont="1" applyFill="1" applyBorder="1" applyAlignment="1">
      <alignment horizontal="center" vertical="center"/>
    </xf>
    <xf numFmtId="0" fontId="27" fillId="0" borderId="2" xfId="0" applyFont="1" applyBorder="1" applyAlignment="1">
      <alignment horizontal="right" wrapText="1"/>
    </xf>
    <xf numFmtId="4" fontId="16" fillId="4" borderId="103" xfId="0" applyNumberFormat="1" applyFont="1" applyFill="1" applyBorder="1" applyAlignment="1">
      <alignment horizontal="center" vertical="center"/>
    </xf>
    <xf numFmtId="4" fontId="16" fillId="4" borderId="76" xfId="0" applyNumberFormat="1" applyFont="1" applyFill="1" applyBorder="1" applyAlignment="1">
      <alignment horizontal="center" vertical="center"/>
    </xf>
    <xf numFmtId="0" fontId="19" fillId="0" borderId="2" xfId="0" applyFont="1" applyBorder="1" applyAlignment="1" applyProtection="1">
      <alignment horizontal="center" vertical="center"/>
      <protection hidden="1"/>
    </xf>
    <xf numFmtId="0" fontId="19" fillId="0" borderId="2" xfId="0" applyFont="1" applyBorder="1" applyAlignment="1">
      <alignment horizontal="center" wrapText="1"/>
    </xf>
    <xf numFmtId="0" fontId="27" fillId="0" borderId="2" xfId="0" applyFont="1" applyBorder="1" applyAlignment="1" applyProtection="1">
      <alignment horizontal="center" vertical="center"/>
      <protection hidden="1"/>
    </xf>
    <xf numFmtId="0" fontId="27" fillId="0" borderId="98" xfId="0" applyFont="1" applyBorder="1" applyAlignment="1">
      <alignment horizontal="right" vertical="center" wrapText="1"/>
    </xf>
    <xf numFmtId="4" fontId="19" fillId="4" borderId="128" xfId="0" applyNumberFormat="1" applyFont="1" applyFill="1" applyBorder="1" applyAlignment="1">
      <alignment horizontal="center" vertical="center" wrapText="1"/>
    </xf>
    <xf numFmtId="4" fontId="16" fillId="4" borderId="24" xfId="0" applyNumberFormat="1" applyFont="1" applyFill="1" applyBorder="1" applyAlignment="1">
      <alignment horizontal="center" vertical="center"/>
    </xf>
    <xf numFmtId="4" fontId="16" fillId="4" borderId="0" xfId="0" applyNumberFormat="1" applyFont="1" applyFill="1" applyAlignment="1">
      <alignment horizontal="center" vertical="center"/>
    </xf>
    <xf numFmtId="4" fontId="16" fillId="4" borderId="99" xfId="0" applyNumberFormat="1" applyFont="1" applyFill="1" applyBorder="1" applyAlignment="1">
      <alignment horizontal="center" vertical="center"/>
    </xf>
    <xf numFmtId="4" fontId="19" fillId="4" borderId="129" xfId="0" applyNumberFormat="1" applyFont="1" applyFill="1" applyBorder="1" applyAlignment="1">
      <alignment horizontal="center" vertical="center" wrapText="1"/>
    </xf>
    <xf numFmtId="4" fontId="16" fillId="0" borderId="36" xfId="0" applyNumberFormat="1" applyFont="1" applyBorder="1" applyAlignment="1" applyProtection="1">
      <alignment horizontal="center" vertical="center" wrapText="1"/>
      <protection hidden="1"/>
    </xf>
    <xf numFmtId="4" fontId="16" fillId="0" borderId="37" xfId="0" applyNumberFormat="1" applyFont="1" applyBorder="1" applyAlignment="1" applyProtection="1">
      <alignment horizontal="center" vertical="center" wrapText="1"/>
      <protection hidden="1"/>
    </xf>
    <xf numFmtId="4" fontId="16" fillId="0" borderId="28" xfId="0" applyNumberFormat="1" applyFont="1" applyBorder="1" applyAlignment="1" applyProtection="1">
      <alignment horizontal="center" vertical="center" wrapText="1"/>
      <protection hidden="1"/>
    </xf>
    <xf numFmtId="4" fontId="16" fillId="0" borderId="118" xfId="0" applyNumberFormat="1" applyFont="1" applyBorder="1" applyAlignment="1" applyProtection="1">
      <alignment horizontal="center" vertical="center" wrapText="1"/>
      <protection hidden="1"/>
    </xf>
    <xf numFmtId="4" fontId="16" fillId="0" borderId="98" xfId="0" applyNumberFormat="1" applyFont="1" applyBorder="1" applyAlignment="1" applyProtection="1">
      <alignment horizontal="center" vertical="center" wrapText="1"/>
      <protection hidden="1"/>
    </xf>
    <xf numFmtId="4" fontId="16" fillId="0" borderId="36" xfId="0" applyNumberFormat="1" applyFont="1" applyBorder="1" applyAlignment="1" applyProtection="1">
      <alignment horizontal="center" vertical="center"/>
      <protection hidden="1"/>
    </xf>
    <xf numFmtId="4" fontId="16" fillId="0" borderId="37" xfId="0" applyNumberFormat="1" applyFont="1" applyBorder="1" applyAlignment="1" applyProtection="1">
      <alignment horizontal="center" vertical="center"/>
      <protection hidden="1"/>
    </xf>
    <xf numFmtId="4" fontId="16" fillId="0" borderId="28" xfId="0" applyNumberFormat="1" applyFont="1" applyBorder="1" applyAlignment="1" applyProtection="1">
      <alignment horizontal="center" vertical="center"/>
      <protection hidden="1"/>
    </xf>
    <xf numFmtId="4" fontId="16" fillId="0" borderId="118" xfId="0" applyNumberFormat="1" applyFont="1" applyBorder="1" applyAlignment="1" applyProtection="1">
      <alignment horizontal="center" vertical="center"/>
      <protection hidden="1"/>
    </xf>
    <xf numFmtId="0" fontId="27" fillId="0" borderId="20" xfId="0" applyFont="1" applyBorder="1" applyAlignment="1">
      <alignment horizontal="right" wrapText="1"/>
    </xf>
    <xf numFmtId="4" fontId="16" fillId="0" borderId="19" xfId="0" applyNumberFormat="1" applyFont="1" applyBorder="1" applyAlignment="1" applyProtection="1">
      <alignment horizontal="center" vertical="center"/>
      <protection hidden="1"/>
    </xf>
    <xf numFmtId="4" fontId="16" fillId="0" borderId="20" xfId="0" applyNumberFormat="1" applyFont="1" applyBorder="1" applyAlignment="1" applyProtection="1">
      <alignment horizontal="center" vertical="center"/>
      <protection hidden="1"/>
    </xf>
    <xf numFmtId="4" fontId="16" fillId="0" borderId="21" xfId="0" applyNumberFormat="1" applyFont="1" applyBorder="1" applyAlignment="1" applyProtection="1">
      <alignment horizontal="center" vertical="center"/>
      <protection hidden="1"/>
    </xf>
    <xf numFmtId="4" fontId="16" fillId="0" borderId="75" xfId="0" applyNumberFormat="1" applyFont="1" applyBorder="1" applyAlignment="1" applyProtection="1">
      <alignment horizontal="center" vertical="center"/>
      <protection hidden="1"/>
    </xf>
    <xf numFmtId="4" fontId="16" fillId="0" borderId="16" xfId="0" applyNumberFormat="1" applyFont="1" applyBorder="1" applyAlignment="1" applyProtection="1">
      <alignment horizontal="center" vertical="center"/>
      <protection hidden="1"/>
    </xf>
    <xf numFmtId="4" fontId="16" fillId="0" borderId="17" xfId="0" applyNumberFormat="1" applyFont="1" applyBorder="1" applyAlignment="1" applyProtection="1">
      <alignment horizontal="center" vertical="center"/>
      <protection hidden="1"/>
    </xf>
    <xf numFmtId="4" fontId="16" fillId="0" borderId="18" xfId="0" applyNumberFormat="1" applyFont="1" applyBorder="1" applyAlignment="1" applyProtection="1">
      <alignment horizontal="center" vertical="center"/>
      <protection hidden="1"/>
    </xf>
    <xf numFmtId="4" fontId="16" fillId="0" borderId="103" xfId="0" applyNumberFormat="1" applyFont="1" applyBorder="1" applyAlignment="1" applyProtection="1">
      <alignment horizontal="center" vertical="center"/>
      <protection hidden="1"/>
    </xf>
    <xf numFmtId="0" fontId="27" fillId="0" borderId="55" xfId="0" applyFont="1" applyBorder="1" applyAlignment="1" applyProtection="1">
      <alignment horizontal="center" vertical="center"/>
      <protection hidden="1"/>
    </xf>
    <xf numFmtId="4" fontId="19" fillId="4" borderId="99" xfId="0" applyNumberFormat="1" applyFont="1" applyFill="1" applyBorder="1" applyAlignment="1">
      <alignment horizontal="center" vertical="center" wrapText="1"/>
    </xf>
    <xf numFmtId="4" fontId="16" fillId="0" borderId="22" xfId="0" applyNumberFormat="1" applyFont="1" applyBorder="1" applyAlignment="1" applyProtection="1">
      <alignment horizontal="center" vertical="center"/>
      <protection hidden="1"/>
    </xf>
    <xf numFmtId="4" fontId="16" fillId="0" borderId="23" xfId="0" applyNumberFormat="1" applyFont="1" applyBorder="1" applyAlignment="1" applyProtection="1">
      <alignment horizontal="center" vertical="center"/>
      <protection hidden="1"/>
    </xf>
    <xf numFmtId="4" fontId="16" fillId="0" borderId="24" xfId="0" applyNumberFormat="1" applyFont="1" applyBorder="1" applyAlignment="1" applyProtection="1">
      <alignment horizontal="center" vertical="center"/>
      <protection hidden="1"/>
    </xf>
    <xf numFmtId="4" fontId="16" fillId="0" borderId="0" xfId="0" applyNumberFormat="1" applyFont="1" applyAlignment="1" applyProtection="1">
      <alignment horizontal="center" vertical="center"/>
      <protection hidden="1"/>
    </xf>
    <xf numFmtId="4" fontId="16" fillId="0" borderId="22" xfId="0" applyNumberFormat="1" applyFont="1" applyBorder="1" applyAlignment="1" applyProtection="1">
      <alignment horizontal="center" vertical="center" wrapText="1"/>
      <protection hidden="1"/>
    </xf>
    <xf numFmtId="4" fontId="16" fillId="0" borderId="99" xfId="0" applyNumberFormat="1" applyFont="1" applyBorder="1" applyAlignment="1" applyProtection="1">
      <alignment horizontal="center" vertical="center" wrapText="1"/>
      <protection hidden="1"/>
    </xf>
    <xf numFmtId="0" fontId="27" fillId="0" borderId="6" xfId="0" applyFont="1" applyBorder="1" applyAlignment="1" applyProtection="1">
      <alignment horizontal="center" vertical="center"/>
      <protection hidden="1"/>
    </xf>
    <xf numFmtId="4" fontId="16" fillId="0" borderId="23" xfId="0" applyNumberFormat="1" applyFont="1" applyBorder="1" applyAlignment="1" applyProtection="1">
      <alignment horizontal="center" vertical="center" wrapText="1"/>
      <protection hidden="1"/>
    </xf>
    <xf numFmtId="4" fontId="16" fillId="0" borderId="24" xfId="0" applyNumberFormat="1" applyFont="1" applyBorder="1" applyAlignment="1" applyProtection="1">
      <alignment horizontal="center" vertical="center" wrapText="1"/>
      <protection hidden="1"/>
    </xf>
    <xf numFmtId="4" fontId="16" fillId="0" borderId="0" xfId="0" applyNumberFormat="1" applyFont="1" applyAlignment="1" applyProtection="1">
      <alignment horizontal="center" vertical="center" wrapText="1"/>
      <protection hidden="1"/>
    </xf>
    <xf numFmtId="2" fontId="19" fillId="4" borderId="129" xfId="0" applyNumberFormat="1" applyFont="1" applyFill="1" applyBorder="1" applyAlignment="1">
      <alignment horizontal="center" vertical="center" wrapText="1"/>
    </xf>
    <xf numFmtId="2" fontId="16" fillId="0" borderId="37" xfId="0" applyNumberFormat="1" applyFont="1" applyBorder="1" applyAlignment="1" applyProtection="1">
      <alignment horizontal="center" vertical="center" wrapText="1"/>
      <protection hidden="1"/>
    </xf>
    <xf numFmtId="2" fontId="16" fillId="0" borderId="28" xfId="0" applyNumberFormat="1" applyFont="1" applyBorder="1" applyAlignment="1" applyProtection="1">
      <alignment horizontal="center" vertical="center" wrapText="1"/>
      <protection hidden="1"/>
    </xf>
    <xf numFmtId="2" fontId="16" fillId="0" borderId="36" xfId="0" applyNumberFormat="1" applyFont="1" applyBorder="1" applyAlignment="1" applyProtection="1">
      <alignment horizontal="center" vertical="center" wrapText="1"/>
      <protection hidden="1"/>
    </xf>
    <xf numFmtId="2" fontId="16" fillId="0" borderId="118" xfId="0" applyNumberFormat="1" applyFont="1" applyBorder="1" applyAlignment="1" applyProtection="1">
      <alignment horizontal="center" vertical="center" wrapText="1"/>
      <protection hidden="1"/>
    </xf>
    <xf numFmtId="2" fontId="16" fillId="0" borderId="98" xfId="0" applyNumberFormat="1" applyFont="1" applyBorder="1" applyAlignment="1" applyProtection="1">
      <alignment horizontal="center" vertical="center" wrapText="1"/>
      <protection hidden="1"/>
    </xf>
    <xf numFmtId="2" fontId="19" fillId="4" borderId="127" xfId="0" applyNumberFormat="1" applyFont="1" applyFill="1" applyBorder="1" applyAlignment="1">
      <alignment horizontal="center" vertical="center" wrapText="1"/>
    </xf>
    <xf numFmtId="0" fontId="27" fillId="0" borderId="123" xfId="0" applyFont="1" applyBorder="1" applyAlignment="1">
      <alignment horizontal="right" vertical="center" wrapText="1"/>
    </xf>
    <xf numFmtId="4" fontId="19" fillId="4" borderId="130" xfId="0" applyNumberFormat="1" applyFont="1" applyFill="1" applyBorder="1" applyAlignment="1">
      <alignment horizontal="center" vertical="center" wrapText="1"/>
    </xf>
    <xf numFmtId="4" fontId="19" fillId="4" borderId="106" xfId="0" applyNumberFormat="1" applyFont="1" applyFill="1" applyBorder="1" applyAlignment="1">
      <alignment horizontal="center" vertical="center" wrapText="1"/>
    </xf>
    <xf numFmtId="2" fontId="16" fillId="0" borderId="38" xfId="0" applyNumberFormat="1" applyFont="1" applyBorder="1" applyAlignment="1" applyProtection="1">
      <alignment horizontal="center" vertical="center" wrapText="1"/>
      <protection hidden="1"/>
    </xf>
    <xf numFmtId="2" fontId="16" fillId="0" borderId="31" xfId="0" applyNumberFormat="1" applyFont="1" applyBorder="1" applyAlignment="1" applyProtection="1">
      <alignment horizontal="center" vertical="center" wrapText="1"/>
      <protection hidden="1"/>
    </xf>
    <xf numFmtId="2" fontId="16" fillId="0" borderId="32" xfId="0" applyNumberFormat="1" applyFont="1" applyBorder="1" applyAlignment="1" applyProtection="1">
      <alignment horizontal="center" vertical="center" wrapText="1"/>
      <protection hidden="1"/>
    </xf>
    <xf numFmtId="4" fontId="19" fillId="4" borderId="6" xfId="0" applyNumberFormat="1" applyFont="1" applyFill="1" applyBorder="1" applyAlignment="1">
      <alignment horizontal="center" vertical="center"/>
    </xf>
    <xf numFmtId="2" fontId="16" fillId="0" borderId="125" xfId="0" applyNumberFormat="1" applyFont="1" applyBorder="1" applyAlignment="1" applyProtection="1">
      <alignment horizontal="center" vertical="center" wrapText="1"/>
      <protection hidden="1"/>
    </xf>
    <xf numFmtId="2" fontId="16" fillId="0" borderId="106" xfId="0" applyNumberFormat="1" applyFont="1" applyBorder="1" applyAlignment="1" applyProtection="1">
      <alignment horizontal="center" vertical="center" wrapText="1"/>
      <protection hidden="1"/>
    </xf>
    <xf numFmtId="0" fontId="15" fillId="0" borderId="0" xfId="0" applyFont="1" applyAlignment="1">
      <alignment horizontal="left" wrapText="1"/>
    </xf>
  </cellXfs>
  <cellStyles count="9">
    <cellStyle name="Comma" xfId="1" builtinId="3"/>
    <cellStyle name="Comma 2 5" xfId="5" xr:uid="{20E0EDE7-E709-4EDC-9F33-D43AD0F2E412}"/>
    <cellStyle name="Normal" xfId="0" builtinId="0"/>
    <cellStyle name="Normal 2 4" xfId="7" xr:uid="{AB61E11D-AC28-46B2-853C-4628E4BA5D82}"/>
    <cellStyle name="Normal 2 5" xfId="4" xr:uid="{46F69D86-B474-4362-B016-ED2312E9E255}"/>
    <cellStyle name="Normal 2 6" xfId="6" xr:uid="{FDFB5F7B-5F57-42F8-A98F-4C3F73FA1A95}"/>
    <cellStyle name="Normal 2 7" xfId="3" xr:uid="{6105F583-B67C-4BBE-8727-F30796B20703}"/>
    <cellStyle name="Normal 4 2" xfId="2" xr:uid="{1B6B5A13-9070-4F31-BFED-F1B4EE45B8CC}"/>
    <cellStyle name="Normal 5 2" xfId="8" xr:uid="{010CD71D-AAA1-4A0E-99C9-D6446685137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1D54B-7487-48DF-A190-93C49A599508}">
  <sheetPr codeName="Sheet9">
    <tabColor theme="0" tint="-0.14999847407452621"/>
  </sheetPr>
  <dimension ref="C2:F31"/>
  <sheetViews>
    <sheetView workbookViewId="0">
      <selection activeCell="E32" sqref="E32"/>
    </sheetView>
  </sheetViews>
  <sheetFormatPr defaultRowHeight="15"/>
  <cols>
    <col min="3" max="3" width="10.140625" customWidth="1"/>
    <col min="4" max="4" width="82.42578125" customWidth="1"/>
    <col min="5" max="5" width="25.85546875" customWidth="1"/>
    <col min="6" max="6" width="31.140625" style="2" customWidth="1"/>
  </cols>
  <sheetData>
    <row r="2" spans="3:5" ht="72">
      <c r="E2" s="1" t="s">
        <v>0</v>
      </c>
    </row>
    <row r="3" spans="3:5" ht="47.25">
      <c r="C3" s="1"/>
      <c r="D3" s="3" t="s">
        <v>1</v>
      </c>
    </row>
    <row r="4" spans="3:5" ht="15.75" thickBot="1"/>
    <row r="5" spans="3:5" ht="15.75" thickBot="1">
      <c r="C5" s="4" t="s">
        <v>2</v>
      </c>
      <c r="D5" s="4" t="s">
        <v>3</v>
      </c>
      <c r="E5" s="5" t="s">
        <v>4</v>
      </c>
    </row>
    <row r="6" spans="3:5">
      <c r="C6" s="6" t="s">
        <v>5</v>
      </c>
      <c r="D6" s="7" t="s">
        <v>6</v>
      </c>
      <c r="E6" s="8"/>
    </row>
    <row r="7" spans="3:5">
      <c r="C7" s="6" t="s">
        <v>7</v>
      </c>
      <c r="D7" s="9" t="s">
        <v>8</v>
      </c>
      <c r="E7" s="6">
        <v>4</v>
      </c>
    </row>
    <row r="8" spans="3:5">
      <c r="C8" s="6" t="s">
        <v>7</v>
      </c>
      <c r="D8" s="9" t="s">
        <v>9</v>
      </c>
      <c r="E8" s="10" t="s">
        <v>10</v>
      </c>
    </row>
    <row r="9" spans="3:5" ht="15.75" thickBot="1">
      <c r="C9" s="11" t="s">
        <v>7</v>
      </c>
      <c r="D9" s="12" t="s">
        <v>11</v>
      </c>
      <c r="E9" s="11" t="s">
        <v>10</v>
      </c>
    </row>
    <row r="10" spans="3:5">
      <c r="C10" s="13" t="s">
        <v>12</v>
      </c>
      <c r="D10" s="14" t="s">
        <v>13</v>
      </c>
      <c r="E10" s="13"/>
    </row>
    <row r="11" spans="3:5">
      <c r="C11" s="15" t="s">
        <v>14</v>
      </c>
      <c r="D11" s="16" t="s">
        <v>15</v>
      </c>
      <c r="E11" s="15" t="s">
        <v>16</v>
      </c>
    </row>
    <row r="12" spans="3:5">
      <c r="C12" s="6" t="s">
        <v>17</v>
      </c>
      <c r="D12" s="17" t="s">
        <v>18</v>
      </c>
      <c r="E12" s="6" t="s">
        <v>19</v>
      </c>
    </row>
    <row r="13" spans="3:5">
      <c r="C13" s="6" t="s">
        <v>20</v>
      </c>
      <c r="D13" s="17" t="s">
        <v>21</v>
      </c>
      <c r="E13" s="6">
        <v>50</v>
      </c>
    </row>
    <row r="14" spans="3:5">
      <c r="C14" s="11" t="s">
        <v>22</v>
      </c>
      <c r="D14" s="18" t="s">
        <v>23</v>
      </c>
      <c r="E14" s="11">
        <v>30</v>
      </c>
    </row>
    <row r="15" spans="3:5">
      <c r="C15" s="11" t="s">
        <v>24</v>
      </c>
      <c r="D15" s="18" t="s">
        <v>25</v>
      </c>
      <c r="E15" s="11">
        <v>20</v>
      </c>
    </row>
    <row r="16" spans="3:5" ht="39" thickBot="1">
      <c r="C16" s="11" t="s">
        <v>26</v>
      </c>
      <c r="D16" s="18" t="s">
        <v>27</v>
      </c>
      <c r="E16" s="11">
        <v>35</v>
      </c>
    </row>
    <row r="17" spans="3:5">
      <c r="C17" s="13" t="s">
        <v>28</v>
      </c>
      <c r="D17" s="14" t="s">
        <v>29</v>
      </c>
      <c r="E17" s="13"/>
    </row>
    <row r="18" spans="3:5" ht="38.25">
      <c r="C18" s="11" t="s">
        <v>30</v>
      </c>
      <c r="D18" s="18" t="s">
        <v>31</v>
      </c>
      <c r="E18" s="11">
        <v>10</v>
      </c>
    </row>
    <row r="19" spans="3:5" ht="15.75" thickBot="1">
      <c r="C19" s="19" t="s">
        <v>32</v>
      </c>
      <c r="D19" s="20" t="s">
        <v>33</v>
      </c>
      <c r="E19" s="19">
        <v>5</v>
      </c>
    </row>
    <row r="20" spans="3:5">
      <c r="C20" s="13" t="s">
        <v>34</v>
      </c>
      <c r="D20" s="14" t="s">
        <v>35</v>
      </c>
      <c r="E20" s="13"/>
    </row>
    <row r="21" spans="3:5" ht="25.5">
      <c r="C21" s="11" t="s">
        <v>36</v>
      </c>
      <c r="D21" s="17" t="s">
        <v>37</v>
      </c>
      <c r="E21" s="21" t="s">
        <v>38</v>
      </c>
    </row>
    <row r="22" spans="3:5" ht="25.5">
      <c r="C22" s="11" t="s">
        <v>39</v>
      </c>
      <c r="D22" s="18" t="s">
        <v>40</v>
      </c>
      <c r="E22" s="21" t="s">
        <v>41</v>
      </c>
    </row>
    <row r="23" spans="3:5">
      <c r="C23" s="11" t="s">
        <v>42</v>
      </c>
      <c r="D23" s="18" t="s">
        <v>43</v>
      </c>
      <c r="E23" s="21">
        <v>7</v>
      </c>
    </row>
    <row r="24" spans="3:5">
      <c r="C24" s="11" t="s">
        <v>44</v>
      </c>
      <c r="D24" s="18" t="s">
        <v>45</v>
      </c>
      <c r="E24" s="21">
        <v>6</v>
      </c>
    </row>
    <row r="25" spans="3:5">
      <c r="C25" s="11" t="s">
        <v>46</v>
      </c>
      <c r="D25" s="18" t="s">
        <v>47</v>
      </c>
      <c r="E25" s="21">
        <v>4</v>
      </c>
    </row>
    <row r="26" spans="3:5" ht="15.75" thickBot="1">
      <c r="C26" s="6" t="s">
        <v>48</v>
      </c>
      <c r="D26" s="18" t="s">
        <v>49</v>
      </c>
      <c r="E26" s="6">
        <v>6</v>
      </c>
    </row>
    <row r="27" spans="3:5">
      <c r="C27" s="13" t="s">
        <v>50</v>
      </c>
      <c r="D27" s="14" t="s">
        <v>51</v>
      </c>
      <c r="E27" s="22"/>
    </row>
    <row r="28" spans="3:5">
      <c r="C28" s="6" t="s">
        <v>52</v>
      </c>
      <c r="D28" s="9" t="s">
        <v>53</v>
      </c>
      <c r="E28" s="6">
        <v>7</v>
      </c>
    </row>
    <row r="29" spans="3:5" ht="15.75" thickBot="1">
      <c r="C29" s="19" t="s">
        <v>54</v>
      </c>
      <c r="D29" s="23" t="s">
        <v>55</v>
      </c>
      <c r="E29" s="19">
        <v>10</v>
      </c>
    </row>
    <row r="30" spans="3:5">
      <c r="C30" s="24"/>
      <c r="E30" s="25"/>
    </row>
    <row r="31" spans="3:5">
      <c r="D31" s="26"/>
    </row>
  </sheetData>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52A87-5AE0-45E6-83BE-1505393531CC}">
  <sheetPr codeName="Sheet105">
    <tabColor theme="0" tint="-0.14999847407452621"/>
  </sheetPr>
  <dimension ref="A1:F57"/>
  <sheetViews>
    <sheetView workbookViewId="0">
      <selection activeCell="F25" sqref="F25:F32"/>
    </sheetView>
  </sheetViews>
  <sheetFormatPr defaultRowHeight="15"/>
  <cols>
    <col min="2" max="2" width="10.42578125" customWidth="1"/>
    <col min="3" max="3" width="90.42578125" customWidth="1"/>
    <col min="4" max="4" width="20.28515625" customWidth="1"/>
    <col min="5" max="5" width="19.85546875" customWidth="1"/>
    <col min="6" max="6" width="43.140625" customWidth="1"/>
  </cols>
  <sheetData>
    <row r="1" spans="1:6">
      <c r="A1" s="535"/>
      <c r="B1" s="535"/>
      <c r="C1" s="535"/>
      <c r="D1" s="535"/>
      <c r="E1" s="535"/>
      <c r="F1" s="535"/>
    </row>
    <row r="2" spans="1:6" ht="48">
      <c r="A2" s="535"/>
      <c r="B2" s="535"/>
      <c r="C2" s="535"/>
      <c r="D2" s="535"/>
      <c r="E2" s="535"/>
      <c r="F2" s="537" t="s">
        <v>1252</v>
      </c>
    </row>
    <row r="3" spans="1:6">
      <c r="A3" s="535"/>
      <c r="B3" s="535"/>
      <c r="C3" s="27" t="s">
        <v>1337</v>
      </c>
      <c r="D3" s="535"/>
      <c r="E3" s="535"/>
      <c r="F3" s="535"/>
    </row>
    <row r="4" spans="1:6">
      <c r="A4" s="535"/>
      <c r="B4" s="535"/>
      <c r="C4" s="27" t="s">
        <v>1338</v>
      </c>
      <c r="D4" s="535"/>
      <c r="E4" s="535"/>
      <c r="F4" s="535"/>
    </row>
    <row r="5" spans="1:6">
      <c r="A5" s="535"/>
      <c r="B5" s="535"/>
      <c r="C5" s="535"/>
      <c r="D5" s="535"/>
      <c r="E5" s="535"/>
      <c r="F5" s="535"/>
    </row>
    <row r="6" spans="1:6">
      <c r="A6" s="535"/>
      <c r="B6" s="535"/>
      <c r="C6" s="1090" t="s">
        <v>1253</v>
      </c>
      <c r="D6" s="535"/>
      <c r="E6" s="535"/>
      <c r="F6" s="535"/>
    </row>
    <row r="7" spans="1:6">
      <c r="A7" s="535"/>
      <c r="B7" s="535"/>
      <c r="C7" s="1090"/>
      <c r="D7" s="535"/>
      <c r="E7" s="535"/>
      <c r="F7" s="535"/>
    </row>
    <row r="8" spans="1:6" ht="15.75" thickBot="1">
      <c r="A8" s="535"/>
      <c r="B8" s="535"/>
      <c r="C8" s="535"/>
      <c r="D8" s="535"/>
      <c r="E8" s="535"/>
      <c r="F8" s="535"/>
    </row>
    <row r="9" spans="1:6" ht="26.25" thickBot="1">
      <c r="A9" s="535"/>
      <c r="B9" s="811" t="s">
        <v>2</v>
      </c>
      <c r="C9" s="1168" t="s">
        <v>1196</v>
      </c>
      <c r="D9" s="1169" t="s">
        <v>715</v>
      </c>
      <c r="E9" s="1170" t="s">
        <v>59</v>
      </c>
      <c r="F9" s="1171" t="s">
        <v>1197</v>
      </c>
    </row>
    <row r="10" spans="1:6" ht="25.5">
      <c r="A10" s="535"/>
      <c r="B10" s="1172" t="s">
        <v>1200</v>
      </c>
      <c r="C10" s="1173" t="s">
        <v>1254</v>
      </c>
      <c r="D10" s="1174" t="s">
        <v>1255</v>
      </c>
      <c r="E10" s="1175">
        <f>E11+E20</f>
        <v>1338.98</v>
      </c>
      <c r="F10" s="1176"/>
    </row>
    <row r="11" spans="1:6">
      <c r="A11" s="535"/>
      <c r="B11" s="1177" t="s">
        <v>66</v>
      </c>
      <c r="C11" s="1178" t="s">
        <v>1256</v>
      </c>
      <c r="D11" s="1179" t="s">
        <v>1255</v>
      </c>
      <c r="E11" s="1180">
        <f>SUM(E12:E19)</f>
        <v>3.3600000000000003</v>
      </c>
      <c r="F11" s="1181"/>
    </row>
    <row r="12" spans="1:6">
      <c r="A12" s="535"/>
      <c r="B12" s="1182" t="s">
        <v>1257</v>
      </c>
      <c r="C12" s="1183" t="s">
        <v>1209</v>
      </c>
      <c r="D12" s="1184" t="s">
        <v>1255</v>
      </c>
      <c r="E12" s="1185">
        <v>0.73</v>
      </c>
      <c r="F12" s="1181"/>
    </row>
    <row r="13" spans="1:6">
      <c r="A13" s="535"/>
      <c r="B13" s="1182" t="s">
        <v>1258</v>
      </c>
      <c r="C13" s="1183" t="s">
        <v>1211</v>
      </c>
      <c r="D13" s="1184" t="s">
        <v>1255</v>
      </c>
      <c r="E13" s="1185">
        <v>1.48</v>
      </c>
      <c r="F13" s="1181"/>
    </row>
    <row r="14" spans="1:6">
      <c r="A14" s="535"/>
      <c r="B14" s="1182" t="s">
        <v>1259</v>
      </c>
      <c r="C14" s="1183" t="s">
        <v>1213</v>
      </c>
      <c r="D14" s="1184" t="s">
        <v>1255</v>
      </c>
      <c r="E14" s="1185">
        <v>0</v>
      </c>
      <c r="F14" s="1181"/>
    </row>
    <row r="15" spans="1:6">
      <c r="A15" s="535"/>
      <c r="B15" s="1182" t="s">
        <v>1260</v>
      </c>
      <c r="C15" s="1183" t="s">
        <v>1261</v>
      </c>
      <c r="D15" s="1184" t="s">
        <v>1255</v>
      </c>
      <c r="E15" s="1185">
        <v>0</v>
      </c>
      <c r="F15" s="1181"/>
    </row>
    <row r="16" spans="1:6">
      <c r="A16" s="535"/>
      <c r="B16" s="1182" t="s">
        <v>1262</v>
      </c>
      <c r="C16" s="1183" t="s">
        <v>1218</v>
      </c>
      <c r="D16" s="1184" t="s">
        <v>1255</v>
      </c>
      <c r="E16" s="1185">
        <v>0.68</v>
      </c>
      <c r="F16" s="1181"/>
    </row>
    <row r="17" spans="1:6">
      <c r="A17" s="535"/>
      <c r="B17" s="1182" t="s">
        <v>1263</v>
      </c>
      <c r="C17" s="1183" t="s">
        <v>1220</v>
      </c>
      <c r="D17" s="1184" t="s">
        <v>1255</v>
      </c>
      <c r="E17" s="1185">
        <v>0.47</v>
      </c>
      <c r="F17" s="1181"/>
    </row>
    <row r="18" spans="1:6">
      <c r="A18" s="535"/>
      <c r="B18" s="1182" t="s">
        <v>1264</v>
      </c>
      <c r="C18" s="1186" t="s">
        <v>1265</v>
      </c>
      <c r="D18" s="1182" t="s">
        <v>1255</v>
      </c>
      <c r="E18" s="1185">
        <v>0</v>
      </c>
      <c r="F18" s="1181"/>
    </row>
    <row r="19" spans="1:6" ht="15.75" thickBot="1">
      <c r="A19" s="535"/>
      <c r="B19" s="1187" t="s">
        <v>1266</v>
      </c>
      <c r="C19" s="1188" t="s">
        <v>1267</v>
      </c>
      <c r="D19" s="1187" t="s">
        <v>1255</v>
      </c>
      <c r="E19" s="1189">
        <v>0</v>
      </c>
      <c r="F19" s="1190"/>
    </row>
    <row r="20" spans="1:6" ht="27">
      <c r="A20" s="535"/>
      <c r="B20" s="1191" t="s">
        <v>68</v>
      </c>
      <c r="C20" s="1192" t="s">
        <v>1268</v>
      </c>
      <c r="D20" s="1191" t="s">
        <v>1255</v>
      </c>
      <c r="E20" s="1176">
        <f>SUM(E21:E28)</f>
        <v>1335.6200000000001</v>
      </c>
      <c r="F20" s="1193" t="s">
        <v>1269</v>
      </c>
    </row>
    <row r="21" spans="1:6">
      <c r="A21" s="535"/>
      <c r="B21" s="1182" t="s">
        <v>1270</v>
      </c>
      <c r="C21" s="1183" t="s">
        <v>1209</v>
      </c>
      <c r="D21" s="1182" t="s">
        <v>1255</v>
      </c>
      <c r="E21" s="1194">
        <v>258.10000000000002</v>
      </c>
      <c r="F21" s="1195"/>
    </row>
    <row r="22" spans="1:6">
      <c r="A22" s="535"/>
      <c r="B22" s="1182" t="s">
        <v>1271</v>
      </c>
      <c r="C22" s="1183" t="s">
        <v>1211</v>
      </c>
      <c r="D22" s="1182" t="s">
        <v>1255</v>
      </c>
      <c r="E22" s="1194">
        <v>29.9</v>
      </c>
      <c r="F22" s="1195"/>
    </row>
    <row r="23" spans="1:6">
      <c r="A23" s="535"/>
      <c r="B23" s="1182" t="s">
        <v>1272</v>
      </c>
      <c r="C23" s="1183" t="s">
        <v>1213</v>
      </c>
      <c r="D23" s="1182" t="s">
        <v>1255</v>
      </c>
      <c r="E23" s="1194">
        <v>14.7</v>
      </c>
      <c r="F23" s="1195"/>
    </row>
    <row r="24" spans="1:6">
      <c r="A24" s="535"/>
      <c r="B24" s="1182" t="s">
        <v>1273</v>
      </c>
      <c r="C24" s="1183" t="s">
        <v>1261</v>
      </c>
      <c r="D24" s="1182" t="s">
        <v>1255</v>
      </c>
      <c r="E24" s="1194">
        <v>188.7</v>
      </c>
      <c r="F24" s="1195"/>
    </row>
    <row r="25" spans="1:6">
      <c r="A25" s="535"/>
      <c r="B25" s="1182" t="s">
        <v>1274</v>
      </c>
      <c r="C25" s="1183" t="s">
        <v>1218</v>
      </c>
      <c r="D25" s="1182" t="s">
        <v>1255</v>
      </c>
      <c r="E25" s="1194">
        <v>789.02</v>
      </c>
      <c r="F25" s="1195"/>
    </row>
    <row r="26" spans="1:6">
      <c r="A26" s="535"/>
      <c r="B26" s="1182" t="s">
        <v>1275</v>
      </c>
      <c r="C26" s="1183" t="s">
        <v>1220</v>
      </c>
      <c r="D26" s="1182" t="s">
        <v>1255</v>
      </c>
      <c r="E26" s="1194">
        <v>55.2</v>
      </c>
      <c r="F26" s="1195"/>
    </row>
    <row r="27" spans="1:6">
      <c r="A27" s="535"/>
      <c r="B27" s="1182" t="s">
        <v>1276</v>
      </c>
      <c r="C27" s="1183" t="s">
        <v>1265</v>
      </c>
      <c r="D27" s="1182" t="s">
        <v>1255</v>
      </c>
      <c r="E27" s="1194">
        <v>0</v>
      </c>
      <c r="F27" s="1195"/>
    </row>
    <row r="28" spans="1:6" ht="15.75" thickBot="1">
      <c r="A28" s="535"/>
      <c r="B28" s="1196" t="s">
        <v>1277</v>
      </c>
      <c r="C28" s="1197" t="s">
        <v>1267</v>
      </c>
      <c r="D28" s="1196" t="s">
        <v>1255</v>
      </c>
      <c r="E28" s="1198">
        <v>0</v>
      </c>
      <c r="F28" s="1199"/>
    </row>
    <row r="29" spans="1:6" ht="15.75" thickBot="1">
      <c r="A29" s="535"/>
      <c r="B29" s="1200" t="s">
        <v>103</v>
      </c>
      <c r="C29" s="1168" t="s">
        <v>1278</v>
      </c>
      <c r="D29" s="1200" t="s">
        <v>1255</v>
      </c>
      <c r="E29" s="1201">
        <f>E31+E10</f>
        <v>1359.88</v>
      </c>
      <c r="F29" s="1202"/>
    </row>
    <row r="30" spans="1:6" ht="15.75" thickBot="1">
      <c r="A30" s="535"/>
      <c r="B30" s="1200" t="s">
        <v>107</v>
      </c>
      <c r="C30" s="1173" t="s">
        <v>1222</v>
      </c>
      <c r="D30" s="1200" t="s">
        <v>1255</v>
      </c>
      <c r="E30" s="1203">
        <v>0</v>
      </c>
      <c r="F30" s="1204" t="s">
        <v>1279</v>
      </c>
    </row>
    <row r="31" spans="1:6" ht="15.75" thickBot="1">
      <c r="A31" s="535"/>
      <c r="B31" s="811" t="s">
        <v>109</v>
      </c>
      <c r="C31" s="1205" t="s">
        <v>1280</v>
      </c>
      <c r="D31" s="811" t="s">
        <v>1255</v>
      </c>
      <c r="E31" s="1206">
        <v>20.9</v>
      </c>
      <c r="F31" s="1204" t="s">
        <v>1281</v>
      </c>
    </row>
    <row r="32" spans="1:6" ht="15.75" thickBot="1">
      <c r="A32" s="535"/>
      <c r="B32" s="1207" t="s">
        <v>123</v>
      </c>
      <c r="C32" s="1208" t="s">
        <v>1282</v>
      </c>
      <c r="D32" s="1207" t="s">
        <v>1255</v>
      </c>
      <c r="E32" s="1209">
        <v>30.6</v>
      </c>
      <c r="F32" s="1210"/>
    </row>
    <row r="33" spans="1:6" ht="15.75" thickBot="1">
      <c r="A33" s="535"/>
      <c r="B33" s="1207" t="s">
        <v>137</v>
      </c>
      <c r="C33" s="1208" t="s">
        <v>1283</v>
      </c>
      <c r="D33" s="1207" t="s">
        <v>1255</v>
      </c>
      <c r="E33" s="1209">
        <v>32.4</v>
      </c>
      <c r="F33" s="1211"/>
    </row>
    <row r="34" spans="1:6" ht="15.75" thickBot="1">
      <c r="A34" s="535"/>
      <c r="B34" s="1207" t="s">
        <v>489</v>
      </c>
      <c r="C34" s="1208" t="s">
        <v>1284</v>
      </c>
      <c r="D34" s="1207" t="s">
        <v>1255</v>
      </c>
      <c r="E34" s="1212">
        <f>E29+E32-E33+E30</f>
        <v>1358.08</v>
      </c>
      <c r="F34" s="1211"/>
    </row>
    <row r="35" spans="1:6" ht="15.75" thickBot="1">
      <c r="A35" s="535"/>
      <c r="B35" s="1207" t="s">
        <v>191</v>
      </c>
      <c r="C35" s="1213" t="s">
        <v>1285</v>
      </c>
      <c r="D35" s="812"/>
      <c r="E35" s="812"/>
      <c r="F35" s="1214"/>
    </row>
    <row r="36" spans="1:6">
      <c r="A36" s="1215"/>
      <c r="B36" s="1172" t="s">
        <v>1286</v>
      </c>
      <c r="C36" s="1216" t="s">
        <v>1287</v>
      </c>
      <c r="D36" s="1172" t="s">
        <v>1288</v>
      </c>
      <c r="E36" s="1217">
        <f>IF((E37+E39)=0,"0",(E21+E23)*100/(E40*(E41+E42+E43)))</f>
        <v>0.17434251157014363</v>
      </c>
      <c r="F36" s="1176"/>
    </row>
    <row r="37" spans="1:6">
      <c r="A37" s="535"/>
      <c r="B37" s="1177" t="s">
        <v>1289</v>
      </c>
      <c r="C37" s="1218" t="s">
        <v>1290</v>
      </c>
      <c r="D37" s="1219" t="s">
        <v>1291</v>
      </c>
      <c r="E37" s="1220">
        <f>'9'!E34</f>
        <v>92</v>
      </c>
      <c r="F37" s="1220" t="s">
        <v>1292</v>
      </c>
    </row>
    <row r="38" spans="1:6">
      <c r="A38" s="535"/>
      <c r="B38" s="1221" t="s">
        <v>1293</v>
      </c>
      <c r="C38" s="1222" t="s">
        <v>964</v>
      </c>
      <c r="D38" s="1223" t="s">
        <v>1291</v>
      </c>
      <c r="E38" s="1220">
        <f>+'9'!E56</f>
        <v>40</v>
      </c>
      <c r="F38" s="1224" t="s">
        <v>1292</v>
      </c>
    </row>
    <row r="39" spans="1:6">
      <c r="A39" s="535"/>
      <c r="B39" s="1221" t="s">
        <v>1294</v>
      </c>
      <c r="C39" s="1222" t="s">
        <v>1295</v>
      </c>
      <c r="D39" s="1223" t="s">
        <v>1291</v>
      </c>
      <c r="E39" s="1224">
        <f>'9'!E61</f>
        <v>25</v>
      </c>
      <c r="F39" s="1224" t="s">
        <v>1292</v>
      </c>
    </row>
    <row r="40" spans="1:6">
      <c r="A40" s="535"/>
      <c r="B40" s="1221" t="s">
        <v>1296</v>
      </c>
      <c r="C40" s="1222" t="s">
        <v>1297</v>
      </c>
      <c r="D40" s="1223" t="s">
        <v>1291</v>
      </c>
      <c r="E40" s="1224">
        <f>(($E$41*($E$37+$E$38))+($E$42+$E$43)*$E$39)/($E$41+$E$42+$E$43)</f>
        <v>43.425301235112954</v>
      </c>
      <c r="F40" s="1224"/>
    </row>
    <row r="41" spans="1:6">
      <c r="A41" s="535"/>
      <c r="B41" s="1221" t="s">
        <v>1298</v>
      </c>
      <c r="C41" s="1222" t="s">
        <v>1299</v>
      </c>
      <c r="D41" s="1223" t="s">
        <v>729</v>
      </c>
      <c r="E41" s="1220">
        <f>+'8'!E11</f>
        <v>620.48180000000002</v>
      </c>
      <c r="F41" s="1224" t="s">
        <v>1300</v>
      </c>
    </row>
    <row r="42" spans="1:6">
      <c r="A42" s="535"/>
      <c r="B42" s="1177" t="s">
        <v>1301</v>
      </c>
      <c r="C42" s="1218" t="s">
        <v>1302</v>
      </c>
      <c r="D42" s="1177" t="s">
        <v>729</v>
      </c>
      <c r="E42" s="1220">
        <f>'8'!E13</f>
        <v>612.79999999999995</v>
      </c>
      <c r="F42" s="1220" t="s">
        <v>1300</v>
      </c>
    </row>
    <row r="43" spans="1:6" ht="15.75" thickBot="1">
      <c r="A43" s="535"/>
      <c r="B43" s="1225" t="s">
        <v>1303</v>
      </c>
      <c r="C43" s="1226" t="s">
        <v>728</v>
      </c>
      <c r="D43" s="1225" t="s">
        <v>729</v>
      </c>
      <c r="E43" s="1227">
        <f>+'8'!E16</f>
        <v>2370</v>
      </c>
      <c r="F43" s="1227" t="s">
        <v>1300</v>
      </c>
    </row>
    <row r="44" spans="1:6">
      <c r="A44" s="1215"/>
      <c r="B44" s="1172" t="s">
        <v>1304</v>
      </c>
      <c r="C44" s="1216" t="s">
        <v>1305</v>
      </c>
      <c r="D44" s="1172" t="s">
        <v>1306</v>
      </c>
      <c r="E44" s="1228">
        <f>E22/E46</f>
        <v>4.8459506328908768E-2</v>
      </c>
      <c r="F44" s="1176"/>
    </row>
    <row r="45" spans="1:6">
      <c r="A45" s="535"/>
      <c r="B45" s="1177" t="s">
        <v>1307</v>
      </c>
      <c r="C45" s="1218" t="s">
        <v>964</v>
      </c>
      <c r="D45" s="1219" t="s">
        <v>1308</v>
      </c>
      <c r="E45" s="1220">
        <f>'9'!E56</f>
        <v>40</v>
      </c>
      <c r="F45" s="1220" t="s">
        <v>1292</v>
      </c>
    </row>
    <row r="46" spans="1:6" ht="16.5" thickBot="1">
      <c r="A46" s="535"/>
      <c r="B46" s="1177" t="s">
        <v>1309</v>
      </c>
      <c r="C46" s="1218" t="s">
        <v>1310</v>
      </c>
      <c r="D46" s="1177" t="s">
        <v>1311</v>
      </c>
      <c r="E46" s="1220">
        <f>'8'!E12</f>
        <v>617.01</v>
      </c>
      <c r="F46" s="1220" t="s">
        <v>1300</v>
      </c>
    </row>
    <row r="47" spans="1:6">
      <c r="A47" s="1215"/>
      <c r="B47" s="1172" t="s">
        <v>1312</v>
      </c>
      <c r="C47" s="1216" t="s">
        <v>1313</v>
      </c>
      <c r="D47" s="1172" t="s">
        <v>1288</v>
      </c>
      <c r="E47" s="1217">
        <f>IF(E48=0,"0",((E24*100)/(E50+E51)/E48))</f>
        <v>1.5266475832338748</v>
      </c>
      <c r="F47" s="1176"/>
    </row>
    <row r="48" spans="1:6">
      <c r="A48" s="535"/>
      <c r="B48" s="1177" t="s">
        <v>1314</v>
      </c>
      <c r="C48" s="1218" t="s">
        <v>1315</v>
      </c>
      <c r="D48" s="1219" t="s">
        <v>1308</v>
      </c>
      <c r="E48" s="1220">
        <f>'9'!E79</f>
        <v>10</v>
      </c>
      <c r="F48" s="1220" t="s">
        <v>1292</v>
      </c>
    </row>
    <row r="49" spans="1:6" ht="15.75">
      <c r="A49" s="535"/>
      <c r="B49" s="1177" t="s">
        <v>1316</v>
      </c>
      <c r="C49" s="1218" t="s">
        <v>1317</v>
      </c>
      <c r="D49" s="1177" t="s">
        <v>1311</v>
      </c>
      <c r="E49" s="1220">
        <f>'8'!E34</f>
        <v>1236.0416514745309</v>
      </c>
      <c r="F49" s="1220" t="s">
        <v>1300</v>
      </c>
    </row>
    <row r="50" spans="1:6" ht="15.75">
      <c r="A50" s="1215"/>
      <c r="B50" s="1177" t="s">
        <v>1318</v>
      </c>
      <c r="C50" s="1218" t="s">
        <v>1319</v>
      </c>
      <c r="D50" s="1177" t="s">
        <v>1311</v>
      </c>
      <c r="E50" s="1220">
        <f>'8'!E37</f>
        <v>1236.0416514745309</v>
      </c>
      <c r="F50" s="1220" t="s">
        <v>1300</v>
      </c>
    </row>
    <row r="51" spans="1:6" ht="16.5" thickBot="1">
      <c r="A51" s="1215"/>
      <c r="B51" s="1225" t="s">
        <v>1320</v>
      </c>
      <c r="C51" s="1226" t="s">
        <v>1321</v>
      </c>
      <c r="D51" s="1177" t="s">
        <v>1311</v>
      </c>
      <c r="E51" s="1227">
        <f>+'8'!E38</f>
        <v>0</v>
      </c>
      <c r="F51" s="1227"/>
    </row>
    <row r="52" spans="1:6">
      <c r="A52" s="1215"/>
      <c r="B52" s="1172" t="s">
        <v>1322</v>
      </c>
      <c r="C52" s="1216" t="s">
        <v>1323</v>
      </c>
      <c r="D52" s="1172" t="s">
        <v>1324</v>
      </c>
      <c r="E52" s="1229">
        <f>IF(E53=0,"-",((E25*1000)/E53))</f>
        <v>2875.4242544369295</v>
      </c>
      <c r="F52" s="1176"/>
    </row>
    <row r="53" spans="1:6" ht="15.75" thickBot="1">
      <c r="A53" s="535"/>
      <c r="B53" s="1177" t="s">
        <v>1325</v>
      </c>
      <c r="C53" s="1218" t="s">
        <v>1326</v>
      </c>
      <c r="D53" s="1219" t="s">
        <v>1060</v>
      </c>
      <c r="E53" s="1220">
        <f>'9'!E129</f>
        <v>274.40124662734587</v>
      </c>
      <c r="F53" s="1220" t="s">
        <v>1292</v>
      </c>
    </row>
    <row r="54" spans="1:6">
      <c r="A54" s="535"/>
      <c r="B54" s="1172" t="s">
        <v>1327</v>
      </c>
      <c r="C54" s="1216" t="s">
        <v>1328</v>
      </c>
      <c r="D54" s="1172" t="s">
        <v>1329</v>
      </c>
      <c r="E54" s="1176">
        <f>IFERROR(E55/(E29-E33), 0)</f>
        <v>0.15282015025081849</v>
      </c>
      <c r="F54" s="1176"/>
    </row>
    <row r="55" spans="1:6" ht="15.75" thickBot="1">
      <c r="A55" s="535"/>
      <c r="B55" s="1230" t="s">
        <v>1330</v>
      </c>
      <c r="C55" s="1231" t="s">
        <v>1331</v>
      </c>
      <c r="D55" s="1232" t="s">
        <v>1235</v>
      </c>
      <c r="E55" s="1233">
        <f>'4'!E13+'4'!I13+'4'!M13</f>
        <v>202.86569305495655</v>
      </c>
      <c r="F55" s="1233" t="s">
        <v>122</v>
      </c>
    </row>
    <row r="56" spans="1:6">
      <c r="A56" s="535"/>
      <c r="B56" s="535"/>
      <c r="C56" s="535"/>
      <c r="D56" s="535"/>
      <c r="E56" s="535"/>
      <c r="F56" s="535"/>
    </row>
    <row r="57" spans="1:6">
      <c r="A57" s="535"/>
      <c r="B57" s="535"/>
      <c r="C57" s="74" t="s">
        <v>1251</v>
      </c>
      <c r="D57" s="535"/>
      <c r="E57" s="535"/>
      <c r="F57" s="535"/>
    </row>
  </sheetData>
  <mergeCells count="1">
    <mergeCell ref="F20:F2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2CD73-3B6A-4549-8CAD-283C86149841}">
  <sheetPr codeName="Sheet28">
    <tabColor theme="0" tint="-0.14999847407452621"/>
  </sheetPr>
  <dimension ref="A2:AJ132"/>
  <sheetViews>
    <sheetView workbookViewId="0">
      <selection activeCell="F25" sqref="F25:F32"/>
    </sheetView>
  </sheetViews>
  <sheetFormatPr defaultColWidth="9.140625" defaultRowHeight="15"/>
  <cols>
    <col min="1" max="1" width="9.140625" style="576"/>
    <col min="2" max="2" width="9.140625" style="577"/>
    <col min="3" max="3" width="61.42578125" style="577" customWidth="1"/>
    <col min="4" max="4" width="11" style="577" customWidth="1"/>
    <col min="5" max="5" width="11.42578125" style="577" customWidth="1"/>
    <col min="6" max="7" width="14.140625" style="577" customWidth="1"/>
    <col min="8" max="8" width="15.140625" style="577" customWidth="1"/>
    <col min="9" max="9" width="11" style="577" customWidth="1"/>
    <col min="10" max="10" width="11.5703125" style="577" customWidth="1"/>
    <col min="11" max="11" width="13.42578125" style="577" customWidth="1"/>
    <col min="12" max="12" width="12.140625" style="577" customWidth="1"/>
    <col min="13" max="13" width="21" style="577" customWidth="1"/>
    <col min="14" max="16" width="16.140625" style="577" customWidth="1"/>
    <col min="17" max="17" width="23.140625" style="577" customWidth="1"/>
    <col min="18" max="18" width="15.5703125" style="576" hidden="1" customWidth="1"/>
    <col min="19" max="21" width="0" style="576" hidden="1" customWidth="1"/>
    <col min="22" max="16384" width="9.140625" style="577"/>
  </cols>
  <sheetData>
    <row r="2" spans="2:36" ht="84">
      <c r="C2" s="27" t="s">
        <v>1337</v>
      </c>
      <c r="Q2" s="1234" t="s">
        <v>1332</v>
      </c>
    </row>
    <row r="3" spans="2:36">
      <c r="C3" s="27" t="s">
        <v>1338</v>
      </c>
    </row>
    <row r="4" spans="2:36">
      <c r="C4" s="27"/>
    </row>
    <row r="5" spans="2:36">
      <c r="C5" s="27"/>
    </row>
    <row r="7" spans="2:36" ht="18.75">
      <c r="C7" s="1235" t="s">
        <v>1333</v>
      </c>
    </row>
    <row r="8" spans="2:36" s="576" customFormat="1" ht="15.75" thickBot="1">
      <c r="F8" s="576" t="s">
        <v>1429</v>
      </c>
      <c r="G8" s="576" t="s">
        <v>1430</v>
      </c>
      <c r="H8" s="576" t="s">
        <v>1431</v>
      </c>
      <c r="J8" s="576" t="s">
        <v>1432</v>
      </c>
      <c r="K8" s="576" t="s">
        <v>1433</v>
      </c>
      <c r="L8" s="576" t="s">
        <v>1434</v>
      </c>
      <c r="M8" s="576" t="s">
        <v>1435</v>
      </c>
      <c r="O8" s="576" t="s">
        <v>1436</v>
      </c>
      <c r="P8" s="576" t="s">
        <v>1437</v>
      </c>
      <c r="Q8" s="576" t="s">
        <v>1438</v>
      </c>
    </row>
    <row r="9" spans="2:36" ht="64.5" thickBot="1">
      <c r="B9" s="1236" t="s">
        <v>2</v>
      </c>
      <c r="C9" s="1237" t="s">
        <v>589</v>
      </c>
      <c r="D9" s="1238" t="s">
        <v>239</v>
      </c>
      <c r="E9" s="1239" t="s">
        <v>240</v>
      </c>
      <c r="F9" s="1240" t="s">
        <v>241</v>
      </c>
      <c r="G9" s="1241" t="s">
        <v>242</v>
      </c>
      <c r="H9" s="1242" t="s">
        <v>243</v>
      </c>
      <c r="I9" s="1243" t="s">
        <v>244</v>
      </c>
      <c r="J9" s="1240" t="s">
        <v>245</v>
      </c>
      <c r="K9" s="1241" t="s">
        <v>246</v>
      </c>
      <c r="L9" s="1244" t="s">
        <v>247</v>
      </c>
      <c r="M9" s="1245" t="s">
        <v>248</v>
      </c>
      <c r="N9" s="1246" t="s">
        <v>249</v>
      </c>
      <c r="O9" s="1247" t="s">
        <v>590</v>
      </c>
      <c r="P9" s="1248" t="s">
        <v>251</v>
      </c>
      <c r="Q9" s="1249" t="s">
        <v>252</v>
      </c>
      <c r="R9" s="117"/>
      <c r="S9" s="117"/>
      <c r="T9" s="117"/>
      <c r="U9" s="117"/>
    </row>
    <row r="10" spans="2:36" ht="16.5" thickTop="1" thickBot="1">
      <c r="B10" s="1250" t="s">
        <v>62</v>
      </c>
      <c r="C10" s="1251" t="s">
        <v>591</v>
      </c>
      <c r="D10" s="1252">
        <f t="shared" ref="D10:Q10" si="0">D11+D15+D20+D23+D26+D29</f>
        <v>0</v>
      </c>
      <c r="E10" s="598">
        <f t="shared" si="0"/>
        <v>0</v>
      </c>
      <c r="F10" s="595">
        <f t="shared" si="0"/>
        <v>0</v>
      </c>
      <c r="G10" s="596">
        <f t="shared" si="0"/>
        <v>0</v>
      </c>
      <c r="H10" s="599">
        <f t="shared" si="0"/>
        <v>0</v>
      </c>
      <c r="I10" s="594">
        <f t="shared" si="0"/>
        <v>0</v>
      </c>
      <c r="J10" s="595">
        <f t="shared" si="0"/>
        <v>0</v>
      </c>
      <c r="K10" s="596">
        <f t="shared" si="0"/>
        <v>0</v>
      </c>
      <c r="L10" s="599">
        <f t="shared" si="0"/>
        <v>0</v>
      </c>
      <c r="M10" s="1253">
        <f t="shared" si="0"/>
        <v>0</v>
      </c>
      <c r="N10" s="594">
        <f t="shared" si="0"/>
        <v>0</v>
      </c>
      <c r="O10" s="596">
        <f t="shared" si="0"/>
        <v>0</v>
      </c>
      <c r="P10" s="599">
        <f t="shared" si="0"/>
        <v>0</v>
      </c>
      <c r="Q10" s="598">
        <f t="shared" si="0"/>
        <v>0</v>
      </c>
      <c r="R10" s="117"/>
      <c r="S10" s="117"/>
      <c r="T10" s="117"/>
      <c r="U10" s="117"/>
      <c r="W10" s="577" t="b">
        <v>1</v>
      </c>
      <c r="X10" s="577" t="b">
        <v>1</v>
      </c>
      <c r="Y10" s="577" t="b">
        <v>1</v>
      </c>
      <c r="Z10" s="577" t="b">
        <v>1</v>
      </c>
      <c r="AA10" s="577" t="b">
        <v>1</v>
      </c>
      <c r="AB10" s="577" t="b">
        <v>1</v>
      </c>
      <c r="AC10" s="577" t="b">
        <v>1</v>
      </c>
      <c r="AD10" s="577" t="b">
        <v>1</v>
      </c>
      <c r="AE10" s="577" t="b">
        <v>1</v>
      </c>
      <c r="AF10" s="577" t="b">
        <v>1</v>
      </c>
      <c r="AG10" s="577" t="b">
        <v>1</v>
      </c>
      <c r="AH10" s="577" t="b">
        <v>1</v>
      </c>
      <c r="AI10" s="577" t="b">
        <v>1</v>
      </c>
      <c r="AJ10" s="577" t="b">
        <v>1</v>
      </c>
    </row>
    <row r="11" spans="2:36" ht="15.75" thickTop="1">
      <c r="B11" s="1254" t="s">
        <v>64</v>
      </c>
      <c r="C11" s="1255" t="s">
        <v>6</v>
      </c>
      <c r="D11" s="1256">
        <f t="shared" ref="D11:D74" si="1">E11+I11+M11+N11+Q11</f>
        <v>0</v>
      </c>
      <c r="E11" s="607">
        <f t="shared" ref="E11:E32" si="2">SUM(F11:H11)</f>
        <v>0</v>
      </c>
      <c r="F11" s="604">
        <f>SUM(F12:F14)</f>
        <v>0</v>
      </c>
      <c r="G11" s="605">
        <f>SUM(G12:G14)</f>
        <v>0</v>
      </c>
      <c r="H11" s="608">
        <f>SUM(H12:H14)</f>
        <v>0</v>
      </c>
      <c r="I11" s="603">
        <f t="shared" ref="I11:I32" si="3">SUM(J11:L11)</f>
        <v>0</v>
      </c>
      <c r="J11" s="604">
        <f t="shared" ref="J11:Q11" si="4">SUM(J12:J14)</f>
        <v>0</v>
      </c>
      <c r="K11" s="605">
        <f t="shared" si="4"/>
        <v>0</v>
      </c>
      <c r="L11" s="608">
        <f t="shared" si="4"/>
        <v>0</v>
      </c>
      <c r="M11" s="1257">
        <f t="shared" si="4"/>
        <v>0</v>
      </c>
      <c r="N11" s="603">
        <f t="shared" ref="N11:N32" si="5">SUM(O11:P11)</f>
        <v>0</v>
      </c>
      <c r="O11" s="605">
        <f t="shared" ref="O11:P11" si="6">SUM(O12:O14)</f>
        <v>0</v>
      </c>
      <c r="P11" s="608">
        <f t="shared" si="6"/>
        <v>0</v>
      </c>
      <c r="Q11" s="607">
        <f t="shared" si="4"/>
        <v>0</v>
      </c>
      <c r="R11" s="117"/>
      <c r="S11" s="117"/>
      <c r="T11" s="117"/>
      <c r="U11" s="117"/>
      <c r="W11" s="577" t="b">
        <v>1</v>
      </c>
      <c r="X11" s="577" t="b">
        <v>1</v>
      </c>
      <c r="Y11" s="577" t="b">
        <v>1</v>
      </c>
      <c r="Z11" s="577" t="b">
        <v>1</v>
      </c>
      <c r="AA11" s="577" t="b">
        <v>1</v>
      </c>
      <c r="AB11" s="577" t="b">
        <v>1</v>
      </c>
      <c r="AC11" s="577" t="b">
        <v>1</v>
      </c>
      <c r="AD11" s="577" t="b">
        <v>1</v>
      </c>
      <c r="AE11" s="577" t="b">
        <v>1</v>
      </c>
      <c r="AF11" s="577" t="b">
        <v>1</v>
      </c>
      <c r="AG11" s="577" t="b">
        <v>1</v>
      </c>
      <c r="AH11" s="577" t="b">
        <v>1</v>
      </c>
      <c r="AI11" s="577" t="b">
        <v>1</v>
      </c>
      <c r="AJ11" s="577" t="b">
        <v>1</v>
      </c>
    </row>
    <row r="12" spans="2:36">
      <c r="B12" s="1258" t="s">
        <v>66</v>
      </c>
      <c r="C12" s="1259" t="s">
        <v>8</v>
      </c>
      <c r="D12" s="1256">
        <f t="shared" si="1"/>
        <v>0</v>
      </c>
      <c r="E12" s="607">
        <f t="shared" si="2"/>
        <v>0</v>
      </c>
      <c r="F12" s="611">
        <f t="shared" ref="F12:H14" si="7">SUM(F35,F58,F81)</f>
        <v>0</v>
      </c>
      <c r="G12" s="612">
        <f t="shared" si="7"/>
        <v>0</v>
      </c>
      <c r="H12" s="697">
        <f t="shared" si="7"/>
        <v>0</v>
      </c>
      <c r="I12" s="603">
        <f t="shared" si="3"/>
        <v>0</v>
      </c>
      <c r="J12" s="611">
        <f t="shared" ref="J12:M14" si="8">SUM(J35,J58,J81)</f>
        <v>0</v>
      </c>
      <c r="K12" s="612">
        <f t="shared" si="8"/>
        <v>0</v>
      </c>
      <c r="L12" s="697">
        <f t="shared" si="8"/>
        <v>0</v>
      </c>
      <c r="M12" s="1260">
        <f t="shared" si="8"/>
        <v>0</v>
      </c>
      <c r="N12" s="603">
        <f t="shared" si="5"/>
        <v>0</v>
      </c>
      <c r="O12" s="614">
        <f t="shared" ref="O12:Q14" si="9">SUM(O35,O58,O81)</f>
        <v>0</v>
      </c>
      <c r="P12" s="1261">
        <f t="shared" si="9"/>
        <v>0</v>
      </c>
      <c r="Q12" s="607">
        <f t="shared" si="9"/>
        <v>0</v>
      </c>
      <c r="R12" s="117"/>
      <c r="S12" s="117"/>
      <c r="T12" s="117"/>
      <c r="U12" s="117"/>
      <c r="W12" s="577" t="b">
        <v>1</v>
      </c>
      <c r="X12" s="577" t="b">
        <v>1</v>
      </c>
      <c r="Y12" s="577" t="b">
        <v>1</v>
      </c>
      <c r="Z12" s="577" t="b">
        <v>1</v>
      </c>
      <c r="AA12" s="577" t="b">
        <v>1</v>
      </c>
      <c r="AB12" s="577" t="b">
        <v>1</v>
      </c>
      <c r="AC12" s="577" t="b">
        <v>1</v>
      </c>
      <c r="AD12" s="577" t="b">
        <v>1</v>
      </c>
      <c r="AE12" s="577" t="b">
        <v>1</v>
      </c>
      <c r="AF12" s="577" t="b">
        <v>1</v>
      </c>
      <c r="AG12" s="577" t="b">
        <v>1</v>
      </c>
      <c r="AH12" s="577" t="b">
        <v>1</v>
      </c>
      <c r="AI12" s="577" t="b">
        <v>1</v>
      </c>
      <c r="AJ12" s="577" t="b">
        <v>1</v>
      </c>
    </row>
    <row r="13" spans="2:36">
      <c r="B13" s="1258" t="s">
        <v>68</v>
      </c>
      <c r="C13" s="1259" t="s">
        <v>9</v>
      </c>
      <c r="D13" s="1256">
        <f t="shared" si="1"/>
        <v>0</v>
      </c>
      <c r="E13" s="607">
        <f t="shared" si="2"/>
        <v>0</v>
      </c>
      <c r="F13" s="611">
        <f t="shared" si="7"/>
        <v>0</v>
      </c>
      <c r="G13" s="612">
        <f t="shared" si="7"/>
        <v>0</v>
      </c>
      <c r="H13" s="697">
        <f t="shared" si="7"/>
        <v>0</v>
      </c>
      <c r="I13" s="603">
        <f t="shared" si="3"/>
        <v>0</v>
      </c>
      <c r="J13" s="611">
        <f t="shared" si="8"/>
        <v>0</v>
      </c>
      <c r="K13" s="612">
        <f t="shared" si="8"/>
        <v>0</v>
      </c>
      <c r="L13" s="697">
        <f t="shared" si="8"/>
        <v>0</v>
      </c>
      <c r="M13" s="1260">
        <f t="shared" si="8"/>
        <v>0</v>
      </c>
      <c r="N13" s="603">
        <f t="shared" si="5"/>
        <v>0</v>
      </c>
      <c r="O13" s="614">
        <f t="shared" si="9"/>
        <v>0</v>
      </c>
      <c r="P13" s="1261">
        <f t="shared" si="9"/>
        <v>0</v>
      </c>
      <c r="Q13" s="607">
        <f t="shared" si="9"/>
        <v>0</v>
      </c>
      <c r="R13" s="117"/>
      <c r="S13" s="117"/>
      <c r="T13" s="117"/>
      <c r="U13" s="117"/>
      <c r="W13" s="577" t="b">
        <v>1</v>
      </c>
      <c r="X13" s="577" t="b">
        <v>1</v>
      </c>
      <c r="Y13" s="577" t="b">
        <v>1</v>
      </c>
      <c r="Z13" s="577" t="b">
        <v>1</v>
      </c>
      <c r="AA13" s="577" t="b">
        <v>1</v>
      </c>
      <c r="AB13" s="577" t="b">
        <v>1</v>
      </c>
      <c r="AC13" s="577" t="b">
        <v>1</v>
      </c>
      <c r="AD13" s="577" t="b">
        <v>1</v>
      </c>
      <c r="AE13" s="577" t="b">
        <v>1</v>
      </c>
      <c r="AF13" s="577" t="b">
        <v>1</v>
      </c>
      <c r="AG13" s="577" t="b">
        <v>1</v>
      </c>
      <c r="AH13" s="577" t="b">
        <v>1</v>
      </c>
      <c r="AI13" s="577" t="b">
        <v>1</v>
      </c>
      <c r="AJ13" s="577" t="b">
        <v>1</v>
      </c>
    </row>
    <row r="14" spans="2:36">
      <c r="B14" s="1258" t="s">
        <v>592</v>
      </c>
      <c r="C14" s="1259" t="s">
        <v>11</v>
      </c>
      <c r="D14" s="1256">
        <f t="shared" si="1"/>
        <v>0</v>
      </c>
      <c r="E14" s="607">
        <f t="shared" si="2"/>
        <v>0</v>
      </c>
      <c r="F14" s="611">
        <f t="shared" si="7"/>
        <v>0</v>
      </c>
      <c r="G14" s="612">
        <f t="shared" si="7"/>
        <v>0</v>
      </c>
      <c r="H14" s="697">
        <f t="shared" si="7"/>
        <v>0</v>
      </c>
      <c r="I14" s="603">
        <f t="shared" si="3"/>
        <v>0</v>
      </c>
      <c r="J14" s="611">
        <f t="shared" si="8"/>
        <v>0</v>
      </c>
      <c r="K14" s="612">
        <f t="shared" si="8"/>
        <v>0</v>
      </c>
      <c r="L14" s="697">
        <f t="shared" si="8"/>
        <v>0</v>
      </c>
      <c r="M14" s="1260">
        <f t="shared" si="8"/>
        <v>0</v>
      </c>
      <c r="N14" s="603">
        <f t="shared" si="5"/>
        <v>0</v>
      </c>
      <c r="O14" s="614">
        <f t="shared" si="9"/>
        <v>0</v>
      </c>
      <c r="P14" s="1261">
        <f t="shared" si="9"/>
        <v>0</v>
      </c>
      <c r="Q14" s="607">
        <f t="shared" si="9"/>
        <v>0</v>
      </c>
      <c r="R14" s="117"/>
      <c r="S14" s="117"/>
      <c r="T14" s="117"/>
      <c r="U14" s="117"/>
      <c r="W14" s="577" t="b">
        <v>1</v>
      </c>
      <c r="X14" s="577" t="b">
        <v>1</v>
      </c>
      <c r="Y14" s="577" t="b">
        <v>1</v>
      </c>
      <c r="Z14" s="577" t="b">
        <v>1</v>
      </c>
      <c r="AA14" s="577" t="b">
        <v>1</v>
      </c>
      <c r="AB14" s="577" t="b">
        <v>1</v>
      </c>
      <c r="AC14" s="577" t="b">
        <v>1</v>
      </c>
      <c r="AD14" s="577" t="b">
        <v>1</v>
      </c>
      <c r="AE14" s="577" t="b">
        <v>1</v>
      </c>
      <c r="AF14" s="577" t="b">
        <v>1</v>
      </c>
      <c r="AG14" s="577" t="b">
        <v>1</v>
      </c>
      <c r="AH14" s="577" t="b">
        <v>1</v>
      </c>
      <c r="AI14" s="577" t="b">
        <v>1</v>
      </c>
      <c r="AJ14" s="577" t="b">
        <v>1</v>
      </c>
    </row>
    <row r="15" spans="2:36">
      <c r="B15" s="1254" t="s">
        <v>70</v>
      </c>
      <c r="C15" s="1262" t="s">
        <v>13</v>
      </c>
      <c r="D15" s="1256">
        <f t="shared" si="1"/>
        <v>0</v>
      </c>
      <c r="E15" s="607">
        <f t="shared" si="2"/>
        <v>0</v>
      </c>
      <c r="F15" s="604">
        <f>SUM(F16:F19)</f>
        <v>0</v>
      </c>
      <c r="G15" s="605">
        <f>SUM(G16:G19)</f>
        <v>0</v>
      </c>
      <c r="H15" s="608">
        <f>SUM(H16:H19)</f>
        <v>0</v>
      </c>
      <c r="I15" s="603">
        <f t="shared" si="3"/>
        <v>0</v>
      </c>
      <c r="J15" s="604">
        <f t="shared" ref="J15:Q15" si="10">SUM(J16:J19)</f>
        <v>0</v>
      </c>
      <c r="K15" s="605">
        <f t="shared" si="10"/>
        <v>0</v>
      </c>
      <c r="L15" s="608">
        <f t="shared" si="10"/>
        <v>0</v>
      </c>
      <c r="M15" s="1257">
        <f t="shared" si="10"/>
        <v>0</v>
      </c>
      <c r="N15" s="603">
        <f t="shared" si="5"/>
        <v>0</v>
      </c>
      <c r="O15" s="620">
        <f t="shared" ref="O15:P15" si="11">SUM(O16:O19)</f>
        <v>0</v>
      </c>
      <c r="P15" s="700">
        <f t="shared" si="11"/>
        <v>0</v>
      </c>
      <c r="Q15" s="607">
        <f t="shared" si="10"/>
        <v>0</v>
      </c>
      <c r="R15" s="117"/>
      <c r="S15" s="117"/>
      <c r="T15" s="117"/>
      <c r="U15" s="117"/>
      <c r="W15" s="577" t="b">
        <v>1</v>
      </c>
      <c r="X15" s="577" t="b">
        <v>1</v>
      </c>
      <c r="Y15" s="577" t="b">
        <v>1</v>
      </c>
      <c r="Z15" s="577" t="b">
        <v>1</v>
      </c>
      <c r="AA15" s="577" t="b">
        <v>1</v>
      </c>
      <c r="AB15" s="577" t="b">
        <v>1</v>
      </c>
      <c r="AC15" s="577" t="b">
        <v>1</v>
      </c>
      <c r="AD15" s="577" t="b">
        <v>1</v>
      </c>
      <c r="AE15" s="577" t="b">
        <v>1</v>
      </c>
      <c r="AF15" s="577" t="b">
        <v>1</v>
      </c>
      <c r="AG15" s="577" t="b">
        <v>1</v>
      </c>
      <c r="AH15" s="577" t="b">
        <v>1</v>
      </c>
      <c r="AI15" s="577" t="b">
        <v>1</v>
      </c>
      <c r="AJ15" s="577" t="b">
        <v>1</v>
      </c>
    </row>
    <row r="16" spans="2:36">
      <c r="B16" s="1258" t="s">
        <v>72</v>
      </c>
      <c r="C16" s="1259" t="s">
        <v>15</v>
      </c>
      <c r="D16" s="1256">
        <f t="shared" si="1"/>
        <v>0</v>
      </c>
      <c r="E16" s="607">
        <f t="shared" si="2"/>
        <v>0</v>
      </c>
      <c r="F16" s="611">
        <f t="shared" ref="F16:H19" si="12">SUM(F39,F62,F85)</f>
        <v>0</v>
      </c>
      <c r="G16" s="612">
        <f t="shared" si="12"/>
        <v>0</v>
      </c>
      <c r="H16" s="697">
        <f t="shared" si="12"/>
        <v>0</v>
      </c>
      <c r="I16" s="603">
        <f t="shared" si="3"/>
        <v>0</v>
      </c>
      <c r="J16" s="611">
        <f t="shared" ref="J16:M19" si="13">SUM(J39,J62,J85)</f>
        <v>0</v>
      </c>
      <c r="K16" s="612">
        <f t="shared" si="13"/>
        <v>0</v>
      </c>
      <c r="L16" s="697">
        <f t="shared" si="13"/>
        <v>0</v>
      </c>
      <c r="M16" s="1260">
        <f t="shared" si="13"/>
        <v>0</v>
      </c>
      <c r="N16" s="603">
        <f t="shared" si="5"/>
        <v>0</v>
      </c>
      <c r="O16" s="614">
        <f t="shared" ref="O16:Q19" si="14">SUM(O39,O62,O85)</f>
        <v>0</v>
      </c>
      <c r="P16" s="1261">
        <f t="shared" si="14"/>
        <v>0</v>
      </c>
      <c r="Q16" s="607">
        <f t="shared" si="14"/>
        <v>0</v>
      </c>
      <c r="R16" s="117"/>
      <c r="S16" s="117"/>
      <c r="T16" s="117"/>
      <c r="U16" s="117"/>
      <c r="W16" s="577" t="b">
        <v>1</v>
      </c>
      <c r="X16" s="577" t="b">
        <v>1</v>
      </c>
      <c r="Y16" s="577" t="b">
        <v>1</v>
      </c>
      <c r="Z16" s="577" t="b">
        <v>1</v>
      </c>
      <c r="AA16" s="577" t="b">
        <v>1</v>
      </c>
      <c r="AB16" s="577" t="b">
        <v>1</v>
      </c>
      <c r="AC16" s="577" t="b">
        <v>1</v>
      </c>
      <c r="AD16" s="577" t="b">
        <v>1</v>
      </c>
      <c r="AE16" s="577" t="b">
        <v>1</v>
      </c>
      <c r="AF16" s="577" t="b">
        <v>1</v>
      </c>
      <c r="AG16" s="577" t="b">
        <v>1</v>
      </c>
      <c r="AH16" s="577" t="b">
        <v>1</v>
      </c>
      <c r="AI16" s="577" t="b">
        <v>1</v>
      </c>
      <c r="AJ16" s="577" t="b">
        <v>1</v>
      </c>
    </row>
    <row r="17" spans="2:36">
      <c r="B17" s="1258" t="s">
        <v>80</v>
      </c>
      <c r="C17" s="1259" t="s">
        <v>593</v>
      </c>
      <c r="D17" s="1256">
        <f t="shared" si="1"/>
        <v>0</v>
      </c>
      <c r="E17" s="607">
        <f t="shared" si="2"/>
        <v>0</v>
      </c>
      <c r="F17" s="611">
        <f t="shared" si="12"/>
        <v>0</v>
      </c>
      <c r="G17" s="612">
        <f t="shared" si="12"/>
        <v>0</v>
      </c>
      <c r="H17" s="697">
        <f t="shared" si="12"/>
        <v>0</v>
      </c>
      <c r="I17" s="603">
        <f t="shared" si="3"/>
        <v>0</v>
      </c>
      <c r="J17" s="611">
        <f t="shared" si="13"/>
        <v>0</v>
      </c>
      <c r="K17" s="612">
        <f t="shared" si="13"/>
        <v>0</v>
      </c>
      <c r="L17" s="697">
        <f t="shared" si="13"/>
        <v>0</v>
      </c>
      <c r="M17" s="1260">
        <f t="shared" si="13"/>
        <v>0</v>
      </c>
      <c r="N17" s="603">
        <f t="shared" si="5"/>
        <v>0</v>
      </c>
      <c r="O17" s="614">
        <f t="shared" si="14"/>
        <v>0</v>
      </c>
      <c r="P17" s="1261">
        <f t="shared" si="14"/>
        <v>0</v>
      </c>
      <c r="Q17" s="607">
        <f t="shared" si="14"/>
        <v>0</v>
      </c>
      <c r="R17" s="117"/>
      <c r="S17" s="117"/>
      <c r="T17" s="117"/>
      <c r="U17" s="117"/>
      <c r="W17" s="577" t="b">
        <v>1</v>
      </c>
      <c r="X17" s="577" t="b">
        <v>1</v>
      </c>
      <c r="Y17" s="577" t="b">
        <v>1</v>
      </c>
      <c r="Z17" s="577" t="b">
        <v>1</v>
      </c>
      <c r="AA17" s="577" t="b">
        <v>1</v>
      </c>
      <c r="AB17" s="577" t="b">
        <v>1</v>
      </c>
      <c r="AC17" s="577" t="b">
        <v>1</v>
      </c>
      <c r="AD17" s="577" t="b">
        <v>1</v>
      </c>
      <c r="AE17" s="577" t="b">
        <v>1</v>
      </c>
      <c r="AF17" s="577" t="b">
        <v>1</v>
      </c>
      <c r="AG17" s="577" t="b">
        <v>1</v>
      </c>
      <c r="AH17" s="577" t="b">
        <v>1</v>
      </c>
      <c r="AI17" s="577" t="b">
        <v>1</v>
      </c>
      <c r="AJ17" s="577" t="b">
        <v>1</v>
      </c>
    </row>
    <row r="18" spans="2:36">
      <c r="B18" s="1258" t="s">
        <v>90</v>
      </c>
      <c r="C18" s="1259" t="s">
        <v>1334</v>
      </c>
      <c r="D18" s="1256">
        <f t="shared" si="1"/>
        <v>0</v>
      </c>
      <c r="E18" s="607">
        <f t="shared" si="2"/>
        <v>0</v>
      </c>
      <c r="F18" s="611">
        <f t="shared" si="12"/>
        <v>0</v>
      </c>
      <c r="G18" s="612">
        <f t="shared" si="12"/>
        <v>0</v>
      </c>
      <c r="H18" s="697">
        <f t="shared" si="12"/>
        <v>0</v>
      </c>
      <c r="I18" s="603">
        <f t="shared" si="3"/>
        <v>0</v>
      </c>
      <c r="J18" s="611">
        <f t="shared" si="13"/>
        <v>0</v>
      </c>
      <c r="K18" s="612">
        <f t="shared" si="13"/>
        <v>0</v>
      </c>
      <c r="L18" s="697">
        <f t="shared" si="13"/>
        <v>0</v>
      </c>
      <c r="M18" s="1260">
        <f t="shared" si="13"/>
        <v>0</v>
      </c>
      <c r="N18" s="603">
        <f t="shared" si="5"/>
        <v>0</v>
      </c>
      <c r="O18" s="614">
        <f t="shared" si="14"/>
        <v>0</v>
      </c>
      <c r="P18" s="1261">
        <f t="shared" si="14"/>
        <v>0</v>
      </c>
      <c r="Q18" s="607">
        <f t="shared" si="14"/>
        <v>0</v>
      </c>
      <c r="R18" s="117"/>
      <c r="S18" s="117"/>
      <c r="T18" s="117"/>
      <c r="U18" s="117"/>
      <c r="W18" s="577" t="b">
        <v>1</v>
      </c>
      <c r="X18" s="577" t="b">
        <v>1</v>
      </c>
      <c r="Y18" s="577" t="b">
        <v>1</v>
      </c>
      <c r="Z18" s="577" t="b">
        <v>1</v>
      </c>
      <c r="AA18" s="577" t="b">
        <v>1</v>
      </c>
      <c r="AB18" s="577" t="b">
        <v>1</v>
      </c>
      <c r="AC18" s="577" t="b">
        <v>1</v>
      </c>
      <c r="AD18" s="577" t="b">
        <v>1</v>
      </c>
      <c r="AE18" s="577" t="b">
        <v>1</v>
      </c>
      <c r="AF18" s="577" t="b">
        <v>1</v>
      </c>
      <c r="AG18" s="577" t="b">
        <v>1</v>
      </c>
      <c r="AH18" s="577" t="b">
        <v>1</v>
      </c>
      <c r="AI18" s="577" t="b">
        <v>1</v>
      </c>
      <c r="AJ18" s="577" t="b">
        <v>1</v>
      </c>
    </row>
    <row r="19" spans="2:36" ht="38.25">
      <c r="B19" s="1258" t="s">
        <v>594</v>
      </c>
      <c r="C19" s="1259" t="s">
        <v>597</v>
      </c>
      <c r="D19" s="1256">
        <f t="shared" si="1"/>
        <v>0</v>
      </c>
      <c r="E19" s="607">
        <f t="shared" si="2"/>
        <v>0</v>
      </c>
      <c r="F19" s="611">
        <f t="shared" si="12"/>
        <v>0</v>
      </c>
      <c r="G19" s="612">
        <f t="shared" si="12"/>
        <v>0</v>
      </c>
      <c r="H19" s="697">
        <f t="shared" si="12"/>
        <v>0</v>
      </c>
      <c r="I19" s="603">
        <f t="shared" si="3"/>
        <v>0</v>
      </c>
      <c r="J19" s="611">
        <f t="shared" si="13"/>
        <v>0</v>
      </c>
      <c r="K19" s="612">
        <f t="shared" si="13"/>
        <v>0</v>
      </c>
      <c r="L19" s="697">
        <f t="shared" si="13"/>
        <v>0</v>
      </c>
      <c r="M19" s="1260">
        <f t="shared" si="13"/>
        <v>0</v>
      </c>
      <c r="N19" s="603">
        <f t="shared" si="5"/>
        <v>0</v>
      </c>
      <c r="O19" s="614">
        <f t="shared" si="14"/>
        <v>0</v>
      </c>
      <c r="P19" s="1261">
        <f t="shared" si="14"/>
        <v>0</v>
      </c>
      <c r="Q19" s="607">
        <f t="shared" si="14"/>
        <v>0</v>
      </c>
      <c r="R19" s="117"/>
      <c r="S19" s="117"/>
      <c r="T19" s="117"/>
      <c r="U19" s="117"/>
      <c r="W19" s="577" t="b">
        <v>1</v>
      </c>
      <c r="X19" s="577" t="b">
        <v>1</v>
      </c>
      <c r="Y19" s="577" t="b">
        <v>1</v>
      </c>
      <c r="Z19" s="577" t="b">
        <v>1</v>
      </c>
      <c r="AA19" s="577" t="b">
        <v>1</v>
      </c>
      <c r="AB19" s="577" t="b">
        <v>1</v>
      </c>
      <c r="AC19" s="577" t="b">
        <v>1</v>
      </c>
      <c r="AD19" s="577" t="b">
        <v>1</v>
      </c>
      <c r="AE19" s="577" t="b">
        <v>1</v>
      </c>
      <c r="AF19" s="577" t="b">
        <v>1</v>
      </c>
      <c r="AG19" s="577" t="b">
        <v>1</v>
      </c>
      <c r="AH19" s="577" t="b">
        <v>1</v>
      </c>
      <c r="AI19" s="577" t="b">
        <v>1</v>
      </c>
      <c r="AJ19" s="577" t="b">
        <v>1</v>
      </c>
    </row>
    <row r="20" spans="2:36">
      <c r="B20" s="1254" t="s">
        <v>98</v>
      </c>
      <c r="C20" s="1263" t="s">
        <v>29</v>
      </c>
      <c r="D20" s="1256">
        <f t="shared" si="1"/>
        <v>0</v>
      </c>
      <c r="E20" s="607">
        <f t="shared" si="2"/>
        <v>0</v>
      </c>
      <c r="F20" s="604">
        <f>SUM(F21:F22)</f>
        <v>0</v>
      </c>
      <c r="G20" s="605">
        <f>SUM(G21:G22)</f>
        <v>0</v>
      </c>
      <c r="H20" s="608">
        <f>SUM(H21:H22)</f>
        <v>0</v>
      </c>
      <c r="I20" s="603">
        <f t="shared" si="3"/>
        <v>0</v>
      </c>
      <c r="J20" s="604">
        <f t="shared" ref="J20:Q20" si="15">SUM(J21:J22)</f>
        <v>0</v>
      </c>
      <c r="K20" s="605">
        <f t="shared" si="15"/>
        <v>0</v>
      </c>
      <c r="L20" s="608">
        <f t="shared" si="15"/>
        <v>0</v>
      </c>
      <c r="M20" s="1257">
        <f t="shared" si="15"/>
        <v>0</v>
      </c>
      <c r="N20" s="603">
        <f t="shared" si="5"/>
        <v>0</v>
      </c>
      <c r="O20" s="620">
        <f t="shared" ref="O20:P20" si="16">SUM(O21:O22)</f>
        <v>0</v>
      </c>
      <c r="P20" s="700">
        <f t="shared" si="16"/>
        <v>0</v>
      </c>
      <c r="Q20" s="607">
        <f t="shared" si="15"/>
        <v>0</v>
      </c>
      <c r="R20" s="117"/>
      <c r="S20" s="117"/>
      <c r="T20" s="117"/>
      <c r="U20" s="117"/>
      <c r="W20" s="577" t="b">
        <v>1</v>
      </c>
      <c r="X20" s="577" t="b">
        <v>1</v>
      </c>
      <c r="Y20" s="577" t="b">
        <v>1</v>
      </c>
      <c r="Z20" s="577" t="b">
        <v>1</v>
      </c>
      <c r="AA20" s="577" t="b">
        <v>1</v>
      </c>
      <c r="AB20" s="577" t="b">
        <v>1</v>
      </c>
      <c r="AC20" s="577" t="b">
        <v>1</v>
      </c>
      <c r="AD20" s="577" t="b">
        <v>1</v>
      </c>
      <c r="AE20" s="577" t="b">
        <v>1</v>
      </c>
      <c r="AF20" s="577" t="b">
        <v>1</v>
      </c>
      <c r="AG20" s="577" t="b">
        <v>1</v>
      </c>
      <c r="AH20" s="577" t="b">
        <v>1</v>
      </c>
      <c r="AI20" s="577" t="b">
        <v>1</v>
      </c>
      <c r="AJ20" s="577" t="b">
        <v>1</v>
      </c>
    </row>
    <row r="21" spans="2:36" ht="51.75">
      <c r="B21" s="1258" t="s">
        <v>100</v>
      </c>
      <c r="C21" s="1264" t="s">
        <v>31</v>
      </c>
      <c r="D21" s="1256">
        <f t="shared" si="1"/>
        <v>0</v>
      </c>
      <c r="E21" s="607">
        <f t="shared" si="2"/>
        <v>0</v>
      </c>
      <c r="F21" s="611">
        <f>SUM(F44,F67,F90)</f>
        <v>0</v>
      </c>
      <c r="G21" s="612">
        <f>SUM(G44,G67,G90)</f>
        <v>0</v>
      </c>
      <c r="H21" s="697">
        <f>SUM(H44,H67,H90)</f>
        <v>0</v>
      </c>
      <c r="I21" s="603">
        <f t="shared" si="3"/>
        <v>0</v>
      </c>
      <c r="J21" s="611">
        <f>SUM(J44,J67,J90)</f>
        <v>0</v>
      </c>
      <c r="K21" s="612">
        <f>SUM(K44,K67,K90)</f>
        <v>0</v>
      </c>
      <c r="L21" s="697">
        <f>SUM(L44,L67,L90)</f>
        <v>0</v>
      </c>
      <c r="M21" s="1260">
        <f>SUM(M44,M67,M90)</f>
        <v>0</v>
      </c>
      <c r="N21" s="603">
        <f t="shared" si="5"/>
        <v>0</v>
      </c>
      <c r="O21" s="614">
        <f>SUM(O44,O67,O90)</f>
        <v>0</v>
      </c>
      <c r="P21" s="1261">
        <f>SUM(P44,P67,P90)</f>
        <v>0</v>
      </c>
      <c r="Q21" s="607">
        <f>SUM(Q44,Q67,Q90)</f>
        <v>0</v>
      </c>
      <c r="R21" s="117"/>
      <c r="S21" s="117"/>
      <c r="T21" s="117"/>
      <c r="U21" s="117"/>
      <c r="W21" s="577" t="b">
        <v>1</v>
      </c>
      <c r="X21" s="577" t="b">
        <v>1</v>
      </c>
      <c r="Y21" s="577" t="b">
        <v>1</v>
      </c>
      <c r="Z21" s="577" t="b">
        <v>1</v>
      </c>
      <c r="AA21" s="577" t="b">
        <v>1</v>
      </c>
      <c r="AB21" s="577" t="b">
        <v>1</v>
      </c>
      <c r="AC21" s="577" t="b">
        <v>1</v>
      </c>
      <c r="AD21" s="577" t="b">
        <v>1</v>
      </c>
      <c r="AE21" s="577" t="b">
        <v>1</v>
      </c>
      <c r="AF21" s="577" t="b">
        <v>1</v>
      </c>
      <c r="AG21" s="577" t="b">
        <v>1</v>
      </c>
      <c r="AH21" s="577" t="b">
        <v>1</v>
      </c>
      <c r="AI21" s="577" t="b">
        <v>1</v>
      </c>
      <c r="AJ21" s="577" t="b">
        <v>1</v>
      </c>
    </row>
    <row r="22" spans="2:36">
      <c r="B22" s="1258" t="s">
        <v>102</v>
      </c>
      <c r="C22" s="1264" t="s">
        <v>33</v>
      </c>
      <c r="D22" s="1256">
        <f t="shared" si="1"/>
        <v>0</v>
      </c>
      <c r="E22" s="607">
        <f t="shared" si="2"/>
        <v>0</v>
      </c>
      <c r="F22" s="611">
        <f>SUM(F45,F68)</f>
        <v>0</v>
      </c>
      <c r="G22" s="612">
        <f>SUM(G45,G68)</f>
        <v>0</v>
      </c>
      <c r="H22" s="697">
        <f>SUM(H45,H68)</f>
        <v>0</v>
      </c>
      <c r="I22" s="603">
        <f t="shared" si="3"/>
        <v>0</v>
      </c>
      <c r="J22" s="611">
        <f t="shared" ref="J22:Q22" si="17">SUM(J45,J68)</f>
        <v>0</v>
      </c>
      <c r="K22" s="612">
        <f t="shared" si="17"/>
        <v>0</v>
      </c>
      <c r="L22" s="697">
        <f t="shared" si="17"/>
        <v>0</v>
      </c>
      <c r="M22" s="1260">
        <f t="shared" si="17"/>
        <v>0</v>
      </c>
      <c r="N22" s="603">
        <f t="shared" si="5"/>
        <v>0</v>
      </c>
      <c r="O22" s="614">
        <f t="shared" ref="O22:P22" si="18">SUM(O45,O68)</f>
        <v>0</v>
      </c>
      <c r="P22" s="1261">
        <f t="shared" si="18"/>
        <v>0</v>
      </c>
      <c r="Q22" s="607">
        <f t="shared" si="17"/>
        <v>0</v>
      </c>
      <c r="R22" s="117"/>
      <c r="S22" s="117"/>
      <c r="T22" s="117"/>
      <c r="U22" s="117"/>
      <c r="W22" s="577" t="b">
        <v>1</v>
      </c>
      <c r="X22" s="577" t="b">
        <v>1</v>
      </c>
      <c r="Y22" s="577" t="b">
        <v>1</v>
      </c>
      <c r="Z22" s="577" t="b">
        <v>1</v>
      </c>
      <c r="AA22" s="577" t="b">
        <v>1</v>
      </c>
      <c r="AB22" s="577" t="b">
        <v>1</v>
      </c>
      <c r="AC22" s="577" t="b">
        <v>1</v>
      </c>
      <c r="AD22" s="577" t="b">
        <v>1</v>
      </c>
      <c r="AE22" s="577" t="b">
        <v>1</v>
      </c>
      <c r="AF22" s="577" t="b">
        <v>1</v>
      </c>
      <c r="AG22" s="577" t="b">
        <v>1</v>
      </c>
      <c r="AH22" s="577" t="b">
        <v>1</v>
      </c>
      <c r="AI22" s="577" t="b">
        <v>1</v>
      </c>
      <c r="AJ22" s="577" t="b">
        <v>1</v>
      </c>
    </row>
    <row r="23" spans="2:36">
      <c r="B23" s="1254" t="s">
        <v>258</v>
      </c>
      <c r="C23" s="1263" t="s">
        <v>35</v>
      </c>
      <c r="D23" s="1256">
        <f t="shared" si="1"/>
        <v>0</v>
      </c>
      <c r="E23" s="607">
        <f t="shared" si="2"/>
        <v>0</v>
      </c>
      <c r="F23" s="604">
        <f>SUM(F24:F25)</f>
        <v>0</v>
      </c>
      <c r="G23" s="605">
        <f>SUM(G24:G25)</f>
        <v>0</v>
      </c>
      <c r="H23" s="608">
        <f>SUM(H24:H25)</f>
        <v>0</v>
      </c>
      <c r="I23" s="603">
        <f t="shared" si="3"/>
        <v>0</v>
      </c>
      <c r="J23" s="604">
        <f t="shared" ref="J23:Q23" si="19">SUM(J24:J25)</f>
        <v>0</v>
      </c>
      <c r="K23" s="605">
        <f t="shared" si="19"/>
        <v>0</v>
      </c>
      <c r="L23" s="608">
        <f t="shared" si="19"/>
        <v>0</v>
      </c>
      <c r="M23" s="1257">
        <f t="shared" si="19"/>
        <v>0</v>
      </c>
      <c r="N23" s="603">
        <f t="shared" si="5"/>
        <v>0</v>
      </c>
      <c r="O23" s="620">
        <f t="shared" ref="O23:P23" si="20">SUM(O24:O25)</f>
        <v>0</v>
      </c>
      <c r="P23" s="700">
        <f t="shared" si="20"/>
        <v>0</v>
      </c>
      <c r="Q23" s="607">
        <f t="shared" si="19"/>
        <v>0</v>
      </c>
      <c r="R23" s="117"/>
      <c r="S23" s="117"/>
      <c r="T23" s="117"/>
      <c r="U23" s="117"/>
      <c r="W23" s="577" t="b">
        <v>1</v>
      </c>
      <c r="X23" s="577" t="b">
        <v>1</v>
      </c>
      <c r="Y23" s="577" t="b">
        <v>1</v>
      </c>
      <c r="Z23" s="577" t="b">
        <v>1</v>
      </c>
      <c r="AA23" s="577" t="b">
        <v>1</v>
      </c>
      <c r="AB23" s="577" t="b">
        <v>1</v>
      </c>
      <c r="AC23" s="577" t="b">
        <v>1</v>
      </c>
      <c r="AD23" s="577" t="b">
        <v>1</v>
      </c>
      <c r="AE23" s="577" t="b">
        <v>1</v>
      </c>
      <c r="AF23" s="577" t="b">
        <v>1</v>
      </c>
      <c r="AG23" s="577" t="b">
        <v>1</v>
      </c>
      <c r="AH23" s="577" t="b">
        <v>1</v>
      </c>
      <c r="AI23" s="577" t="b">
        <v>1</v>
      </c>
      <c r="AJ23" s="577" t="b">
        <v>1</v>
      </c>
    </row>
    <row r="24" spans="2:36">
      <c r="B24" s="1265" t="s">
        <v>598</v>
      </c>
      <c r="C24" s="1264" t="s">
        <v>1335</v>
      </c>
      <c r="D24" s="1256">
        <f t="shared" si="1"/>
        <v>0</v>
      </c>
      <c r="E24" s="632">
        <f t="shared" si="2"/>
        <v>0</v>
      </c>
      <c r="F24" s="626">
        <f t="shared" ref="F24:H25" si="21">SUM(F47,F70,F92)</f>
        <v>0</v>
      </c>
      <c r="G24" s="627">
        <f t="shared" si="21"/>
        <v>0</v>
      </c>
      <c r="H24" s="1266">
        <f t="shared" si="21"/>
        <v>0</v>
      </c>
      <c r="I24" s="625">
        <f t="shared" si="3"/>
        <v>0</v>
      </c>
      <c r="J24" s="626">
        <f t="shared" ref="J24:M25" si="22">SUM(J47,J70,J92)</f>
        <v>0</v>
      </c>
      <c r="K24" s="627">
        <f t="shared" si="22"/>
        <v>0</v>
      </c>
      <c r="L24" s="1266">
        <f t="shared" si="22"/>
        <v>0</v>
      </c>
      <c r="M24" s="1267">
        <f t="shared" si="22"/>
        <v>0</v>
      </c>
      <c r="N24" s="625">
        <f t="shared" si="5"/>
        <v>0</v>
      </c>
      <c r="O24" s="629">
        <f t="shared" ref="O24:Q25" si="23">SUM(O47,O70,O92)</f>
        <v>0</v>
      </c>
      <c r="P24" s="1268">
        <f t="shared" si="23"/>
        <v>0</v>
      </c>
      <c r="Q24" s="1269">
        <f t="shared" si="23"/>
        <v>0</v>
      </c>
      <c r="R24" s="117"/>
      <c r="S24" s="117"/>
      <c r="T24" s="117"/>
      <c r="U24" s="117"/>
      <c r="W24" s="577" t="b">
        <v>1</v>
      </c>
      <c r="X24" s="577" t="b">
        <v>1</v>
      </c>
      <c r="Y24" s="577" t="b">
        <v>1</v>
      </c>
      <c r="Z24" s="577" t="b">
        <v>1</v>
      </c>
      <c r="AA24" s="577" t="b">
        <v>1</v>
      </c>
      <c r="AB24" s="577" t="b">
        <v>1</v>
      </c>
      <c r="AC24" s="577" t="b">
        <v>1</v>
      </c>
      <c r="AD24" s="577" t="b">
        <v>1</v>
      </c>
      <c r="AE24" s="577" t="b">
        <v>1</v>
      </c>
      <c r="AF24" s="577" t="b">
        <v>1</v>
      </c>
      <c r="AG24" s="577" t="b">
        <v>1</v>
      </c>
      <c r="AH24" s="577" t="b">
        <v>1</v>
      </c>
      <c r="AI24" s="577" t="b">
        <v>1</v>
      </c>
      <c r="AJ24" s="577" t="b">
        <v>1</v>
      </c>
    </row>
    <row r="25" spans="2:36" ht="26.25">
      <c r="B25" s="1265" t="s">
        <v>599</v>
      </c>
      <c r="C25" s="1270" t="s">
        <v>604</v>
      </c>
      <c r="D25" s="1256">
        <f t="shared" si="1"/>
        <v>0</v>
      </c>
      <c r="E25" s="632">
        <f t="shared" si="2"/>
        <v>0</v>
      </c>
      <c r="F25" s="626">
        <f t="shared" si="21"/>
        <v>0</v>
      </c>
      <c r="G25" s="627">
        <f t="shared" si="21"/>
        <v>0</v>
      </c>
      <c r="H25" s="1266">
        <f t="shared" si="21"/>
        <v>0</v>
      </c>
      <c r="I25" s="625">
        <f t="shared" si="3"/>
        <v>0</v>
      </c>
      <c r="J25" s="626">
        <f t="shared" si="22"/>
        <v>0</v>
      </c>
      <c r="K25" s="627">
        <f t="shared" si="22"/>
        <v>0</v>
      </c>
      <c r="L25" s="1266">
        <f t="shared" si="22"/>
        <v>0</v>
      </c>
      <c r="M25" s="1267">
        <f t="shared" si="22"/>
        <v>0</v>
      </c>
      <c r="N25" s="625">
        <f t="shared" si="5"/>
        <v>0</v>
      </c>
      <c r="O25" s="629">
        <f t="shared" si="23"/>
        <v>0</v>
      </c>
      <c r="P25" s="1268">
        <f t="shared" si="23"/>
        <v>0</v>
      </c>
      <c r="Q25" s="1269">
        <f t="shared" si="23"/>
        <v>0</v>
      </c>
      <c r="R25" s="117"/>
      <c r="S25" s="117"/>
      <c r="T25" s="117"/>
      <c r="U25" s="117"/>
      <c r="W25" s="577" t="b">
        <v>1</v>
      </c>
      <c r="X25" s="577" t="b">
        <v>1</v>
      </c>
      <c r="Y25" s="577" t="b">
        <v>1</v>
      </c>
      <c r="Z25" s="577" t="b">
        <v>1</v>
      </c>
      <c r="AA25" s="577" t="b">
        <v>1</v>
      </c>
      <c r="AB25" s="577" t="b">
        <v>1</v>
      </c>
      <c r="AC25" s="577" t="b">
        <v>1</v>
      </c>
      <c r="AD25" s="577" t="b">
        <v>1</v>
      </c>
      <c r="AE25" s="577" t="b">
        <v>1</v>
      </c>
      <c r="AF25" s="577" t="b">
        <v>1</v>
      </c>
      <c r="AG25" s="577" t="b">
        <v>1</v>
      </c>
      <c r="AH25" s="577" t="b">
        <v>1</v>
      </c>
      <c r="AI25" s="577" t="b">
        <v>1</v>
      </c>
      <c r="AJ25" s="577" t="b">
        <v>1</v>
      </c>
    </row>
    <row r="26" spans="2:36">
      <c r="B26" s="1254" t="s">
        <v>260</v>
      </c>
      <c r="C26" s="1271" t="s">
        <v>51</v>
      </c>
      <c r="D26" s="1272">
        <f t="shared" si="1"/>
        <v>0</v>
      </c>
      <c r="E26" s="642">
        <f t="shared" si="2"/>
        <v>0</v>
      </c>
      <c r="F26" s="639">
        <f>SUM(F27:F28)</f>
        <v>0</v>
      </c>
      <c r="G26" s="640">
        <f>SUM(G27:G28)</f>
        <v>0</v>
      </c>
      <c r="H26" s="677">
        <f>SUM(H27:H28)</f>
        <v>0</v>
      </c>
      <c r="I26" s="638">
        <f t="shared" si="3"/>
        <v>0</v>
      </c>
      <c r="J26" s="639">
        <f t="shared" ref="J26:Q26" si="24">SUM(J27:J28)</f>
        <v>0</v>
      </c>
      <c r="K26" s="640">
        <f t="shared" si="24"/>
        <v>0</v>
      </c>
      <c r="L26" s="677">
        <f t="shared" si="24"/>
        <v>0</v>
      </c>
      <c r="M26" s="1273">
        <f t="shared" si="24"/>
        <v>0</v>
      </c>
      <c r="N26" s="638">
        <f t="shared" si="5"/>
        <v>0</v>
      </c>
      <c r="O26" s="640">
        <f t="shared" ref="O26:P26" si="25">SUM(O27:O28)</f>
        <v>0</v>
      </c>
      <c r="P26" s="677">
        <f t="shared" si="25"/>
        <v>0</v>
      </c>
      <c r="Q26" s="642">
        <f t="shared" si="24"/>
        <v>0</v>
      </c>
      <c r="R26" s="117"/>
      <c r="S26" s="117"/>
      <c r="T26" s="117"/>
      <c r="U26" s="117"/>
      <c r="W26" s="577" t="b">
        <v>1</v>
      </c>
      <c r="X26" s="577" t="b">
        <v>1</v>
      </c>
      <c r="Y26" s="577" t="b">
        <v>1</v>
      </c>
      <c r="Z26" s="577" t="b">
        <v>1</v>
      </c>
      <c r="AA26" s="577" t="b">
        <v>1</v>
      </c>
      <c r="AB26" s="577" t="b">
        <v>1</v>
      </c>
      <c r="AC26" s="577" t="b">
        <v>1</v>
      </c>
      <c r="AD26" s="577" t="b">
        <v>1</v>
      </c>
      <c r="AE26" s="577" t="b">
        <v>1</v>
      </c>
      <c r="AF26" s="577" t="b">
        <v>1</v>
      </c>
      <c r="AG26" s="577" t="b">
        <v>1</v>
      </c>
      <c r="AH26" s="577" t="b">
        <v>1</v>
      </c>
      <c r="AI26" s="577" t="b">
        <v>1</v>
      </c>
      <c r="AJ26" s="577" t="b">
        <v>1</v>
      </c>
    </row>
    <row r="27" spans="2:36">
      <c r="B27" s="1274" t="s">
        <v>262</v>
      </c>
      <c r="C27" s="1275" t="s">
        <v>53</v>
      </c>
      <c r="D27" s="1276">
        <f t="shared" si="1"/>
        <v>0</v>
      </c>
      <c r="E27" s="649">
        <f t="shared" si="2"/>
        <v>0</v>
      </c>
      <c r="F27" s="647">
        <f t="shared" ref="F27:H28" si="26">SUM(F50,F73,F95)</f>
        <v>0</v>
      </c>
      <c r="G27" s="648">
        <f t="shared" si="26"/>
        <v>0</v>
      </c>
      <c r="H27" s="1277">
        <f t="shared" si="26"/>
        <v>0</v>
      </c>
      <c r="I27" s="646">
        <f t="shared" si="3"/>
        <v>0</v>
      </c>
      <c r="J27" s="647">
        <f t="shared" ref="J27:M28" si="27">SUM(J50,J73,J95)</f>
        <v>0</v>
      </c>
      <c r="K27" s="648">
        <f t="shared" si="27"/>
        <v>0</v>
      </c>
      <c r="L27" s="1277">
        <f t="shared" si="27"/>
        <v>0</v>
      </c>
      <c r="M27" s="1278">
        <f t="shared" si="27"/>
        <v>0</v>
      </c>
      <c r="N27" s="646">
        <f t="shared" si="5"/>
        <v>0</v>
      </c>
      <c r="O27" s="629">
        <f t="shared" ref="O27:Q28" si="28">SUM(O50,O73,O95)</f>
        <v>0</v>
      </c>
      <c r="P27" s="1268">
        <f t="shared" si="28"/>
        <v>0</v>
      </c>
      <c r="Q27" s="1279">
        <f t="shared" si="28"/>
        <v>0</v>
      </c>
      <c r="R27" s="117"/>
      <c r="S27" s="117"/>
      <c r="T27" s="117"/>
      <c r="U27" s="117"/>
      <c r="W27" s="577" t="b">
        <v>1</v>
      </c>
      <c r="X27" s="577" t="b">
        <v>1</v>
      </c>
      <c r="Y27" s="577" t="b">
        <v>1</v>
      </c>
      <c r="Z27" s="577" t="b">
        <v>1</v>
      </c>
      <c r="AA27" s="577" t="b">
        <v>1</v>
      </c>
      <c r="AB27" s="577" t="b">
        <v>1</v>
      </c>
      <c r="AC27" s="577" t="b">
        <v>1</v>
      </c>
      <c r="AD27" s="577" t="b">
        <v>1</v>
      </c>
      <c r="AE27" s="577" t="b">
        <v>1</v>
      </c>
      <c r="AF27" s="577" t="b">
        <v>1</v>
      </c>
      <c r="AG27" s="577" t="b">
        <v>1</v>
      </c>
      <c r="AH27" s="577" t="b">
        <v>1</v>
      </c>
      <c r="AI27" s="577" t="b">
        <v>1</v>
      </c>
      <c r="AJ27" s="577" t="b">
        <v>1</v>
      </c>
    </row>
    <row r="28" spans="2:36" ht="26.25">
      <c r="B28" s="1274" t="s">
        <v>264</v>
      </c>
      <c r="C28" s="1280" t="s">
        <v>55</v>
      </c>
      <c r="D28" s="1272">
        <f t="shared" si="1"/>
        <v>0</v>
      </c>
      <c r="E28" s="642">
        <f t="shared" si="2"/>
        <v>0</v>
      </c>
      <c r="F28" s="628">
        <f t="shared" si="26"/>
        <v>0</v>
      </c>
      <c r="G28" s="629">
        <f t="shared" si="26"/>
        <v>0</v>
      </c>
      <c r="H28" s="1268">
        <f t="shared" si="26"/>
        <v>0</v>
      </c>
      <c r="I28" s="638">
        <f t="shared" si="3"/>
        <v>0</v>
      </c>
      <c r="J28" s="628">
        <f t="shared" si="27"/>
        <v>0</v>
      </c>
      <c r="K28" s="629">
        <f t="shared" si="27"/>
        <v>0</v>
      </c>
      <c r="L28" s="1268">
        <f t="shared" si="27"/>
        <v>0</v>
      </c>
      <c r="M28" s="1281">
        <f t="shared" si="27"/>
        <v>0</v>
      </c>
      <c r="N28" s="638">
        <f t="shared" si="5"/>
        <v>0</v>
      </c>
      <c r="O28" s="629">
        <f t="shared" si="28"/>
        <v>0</v>
      </c>
      <c r="P28" s="1268">
        <f t="shared" si="28"/>
        <v>0</v>
      </c>
      <c r="Q28" s="1282">
        <f t="shared" si="28"/>
        <v>0</v>
      </c>
      <c r="R28" s="117"/>
      <c r="S28" s="117"/>
      <c r="T28" s="117"/>
      <c r="U28" s="117"/>
      <c r="W28" s="577" t="b">
        <v>1</v>
      </c>
      <c r="X28" s="577" t="b">
        <v>1</v>
      </c>
      <c r="Y28" s="577" t="b">
        <v>1</v>
      </c>
      <c r="Z28" s="577" t="b">
        <v>1</v>
      </c>
      <c r="AA28" s="577" t="b">
        <v>1</v>
      </c>
      <c r="AB28" s="577" t="b">
        <v>1</v>
      </c>
      <c r="AC28" s="577" t="b">
        <v>1</v>
      </c>
      <c r="AD28" s="577" t="b">
        <v>1</v>
      </c>
      <c r="AE28" s="577" t="b">
        <v>1</v>
      </c>
      <c r="AF28" s="577" t="b">
        <v>1</v>
      </c>
      <c r="AG28" s="577" t="b">
        <v>1</v>
      </c>
      <c r="AH28" s="577" t="b">
        <v>1</v>
      </c>
      <c r="AI28" s="577" t="b">
        <v>1</v>
      </c>
      <c r="AJ28" s="577" t="b">
        <v>1</v>
      </c>
    </row>
    <row r="29" spans="2:36">
      <c r="B29" s="1283" t="s">
        <v>268</v>
      </c>
      <c r="C29" s="1284" t="s">
        <v>605</v>
      </c>
      <c r="D29" s="1272">
        <f t="shared" si="1"/>
        <v>0</v>
      </c>
      <c r="E29" s="642">
        <f t="shared" si="2"/>
        <v>0</v>
      </c>
      <c r="F29" s="639">
        <f>SUM(F30:F32)</f>
        <v>0</v>
      </c>
      <c r="G29" s="640">
        <f>SUM(G30:G32)</f>
        <v>0</v>
      </c>
      <c r="H29" s="677">
        <f>SUM(H30:H32)</f>
        <v>0</v>
      </c>
      <c r="I29" s="638">
        <f t="shared" si="3"/>
        <v>0</v>
      </c>
      <c r="J29" s="639">
        <f t="shared" ref="J29:Q29" si="29">SUM(J30:J32)</f>
        <v>0</v>
      </c>
      <c r="K29" s="640">
        <f t="shared" si="29"/>
        <v>0</v>
      </c>
      <c r="L29" s="677">
        <f t="shared" si="29"/>
        <v>0</v>
      </c>
      <c r="M29" s="1273">
        <f t="shared" si="29"/>
        <v>0</v>
      </c>
      <c r="N29" s="638">
        <f t="shared" si="5"/>
        <v>0</v>
      </c>
      <c r="O29" s="640">
        <f t="shared" ref="O29:P29" si="30">SUM(O30:O32)</f>
        <v>0</v>
      </c>
      <c r="P29" s="677">
        <f t="shared" si="30"/>
        <v>0</v>
      </c>
      <c r="Q29" s="642">
        <f t="shared" si="29"/>
        <v>0</v>
      </c>
      <c r="R29" s="117"/>
      <c r="S29" s="117"/>
      <c r="T29" s="117"/>
      <c r="U29" s="117"/>
      <c r="W29" s="577" t="b">
        <v>1</v>
      </c>
      <c r="X29" s="577" t="b">
        <v>1</v>
      </c>
      <c r="Y29" s="577" t="b">
        <v>1</v>
      </c>
      <c r="Z29" s="577" t="b">
        <v>1</v>
      </c>
      <c r="AA29" s="577" t="b">
        <v>1</v>
      </c>
      <c r="AB29" s="577" t="b">
        <v>1</v>
      </c>
      <c r="AC29" s="577" t="b">
        <v>1</v>
      </c>
      <c r="AD29" s="577" t="b">
        <v>1</v>
      </c>
      <c r="AE29" s="577" t="b">
        <v>1</v>
      </c>
      <c r="AF29" s="577" t="b">
        <v>1</v>
      </c>
      <c r="AG29" s="577" t="b">
        <v>1</v>
      </c>
      <c r="AH29" s="577" t="b">
        <v>1</v>
      </c>
      <c r="AI29" s="577" t="b">
        <v>1</v>
      </c>
      <c r="AJ29" s="577" t="b">
        <v>1</v>
      </c>
    </row>
    <row r="30" spans="2:36">
      <c r="B30" s="1285" t="s">
        <v>270</v>
      </c>
      <c r="C30" s="1280" t="s">
        <v>47</v>
      </c>
      <c r="D30" s="1272">
        <f t="shared" si="1"/>
        <v>0</v>
      </c>
      <c r="E30" s="642">
        <f t="shared" si="2"/>
        <v>0</v>
      </c>
      <c r="F30" s="628">
        <f t="shared" ref="F30:H32" si="31">SUM(F53,F76,F98)</f>
        <v>0</v>
      </c>
      <c r="G30" s="629">
        <f t="shared" si="31"/>
        <v>0</v>
      </c>
      <c r="H30" s="1268">
        <f t="shared" si="31"/>
        <v>0</v>
      </c>
      <c r="I30" s="638">
        <f t="shared" si="3"/>
        <v>0</v>
      </c>
      <c r="J30" s="628">
        <f t="shared" ref="J30:M32" si="32">SUM(J53,J76,J98)</f>
        <v>0</v>
      </c>
      <c r="K30" s="629">
        <f t="shared" si="32"/>
        <v>0</v>
      </c>
      <c r="L30" s="1268">
        <f t="shared" si="32"/>
        <v>0</v>
      </c>
      <c r="M30" s="1281">
        <f t="shared" si="32"/>
        <v>0</v>
      </c>
      <c r="N30" s="638">
        <f t="shared" si="5"/>
        <v>0</v>
      </c>
      <c r="O30" s="629">
        <f t="shared" ref="O30:Q32" si="33">SUM(O53,O76,O98)</f>
        <v>0</v>
      </c>
      <c r="P30" s="1268">
        <f t="shared" si="33"/>
        <v>0</v>
      </c>
      <c r="Q30" s="1282">
        <f t="shared" si="33"/>
        <v>0</v>
      </c>
      <c r="R30" s="117"/>
      <c r="S30" s="117"/>
      <c r="T30" s="117"/>
      <c r="U30" s="117"/>
      <c r="W30" s="577" t="b">
        <v>1</v>
      </c>
      <c r="X30" s="577" t="b">
        <v>1</v>
      </c>
      <c r="Y30" s="577" t="b">
        <v>1</v>
      </c>
      <c r="Z30" s="577" t="b">
        <v>1</v>
      </c>
      <c r="AA30" s="577" t="b">
        <v>1</v>
      </c>
      <c r="AB30" s="577" t="b">
        <v>1</v>
      </c>
      <c r="AC30" s="577" t="b">
        <v>1</v>
      </c>
      <c r="AD30" s="577" t="b">
        <v>1</v>
      </c>
      <c r="AE30" s="577" t="b">
        <v>1</v>
      </c>
      <c r="AF30" s="577" t="b">
        <v>1</v>
      </c>
      <c r="AG30" s="577" t="b">
        <v>1</v>
      </c>
      <c r="AH30" s="577" t="b">
        <v>1</v>
      </c>
      <c r="AI30" s="577" t="b">
        <v>1</v>
      </c>
      <c r="AJ30" s="577" t="b">
        <v>1</v>
      </c>
    </row>
    <row r="31" spans="2:36">
      <c r="B31" s="1285" t="s">
        <v>606</v>
      </c>
      <c r="C31" s="1280" t="s">
        <v>1439</v>
      </c>
      <c r="D31" s="1272">
        <f t="shared" si="1"/>
        <v>0</v>
      </c>
      <c r="E31" s="642">
        <f t="shared" si="2"/>
        <v>0</v>
      </c>
      <c r="F31" s="628">
        <f t="shared" si="31"/>
        <v>0</v>
      </c>
      <c r="G31" s="629">
        <f t="shared" si="31"/>
        <v>0</v>
      </c>
      <c r="H31" s="1268">
        <f t="shared" si="31"/>
        <v>0</v>
      </c>
      <c r="I31" s="638">
        <f t="shared" si="3"/>
        <v>0</v>
      </c>
      <c r="J31" s="628">
        <f t="shared" si="32"/>
        <v>0</v>
      </c>
      <c r="K31" s="629">
        <f t="shared" si="32"/>
        <v>0</v>
      </c>
      <c r="L31" s="1268">
        <f t="shared" si="32"/>
        <v>0</v>
      </c>
      <c r="M31" s="1281">
        <f t="shared" si="32"/>
        <v>0</v>
      </c>
      <c r="N31" s="638">
        <f t="shared" si="5"/>
        <v>0</v>
      </c>
      <c r="O31" s="629">
        <f t="shared" si="33"/>
        <v>0</v>
      </c>
      <c r="P31" s="1268">
        <f t="shared" si="33"/>
        <v>0</v>
      </c>
      <c r="Q31" s="1282">
        <f t="shared" si="33"/>
        <v>0</v>
      </c>
      <c r="R31" s="117"/>
      <c r="S31" s="117"/>
      <c r="T31" s="117"/>
      <c r="U31" s="117"/>
      <c r="W31" s="577" t="b">
        <v>1</v>
      </c>
      <c r="X31" s="577" t="b">
        <v>1</v>
      </c>
      <c r="Y31" s="577" t="b">
        <v>1</v>
      </c>
      <c r="Z31" s="577" t="b">
        <v>1</v>
      </c>
      <c r="AA31" s="577" t="b">
        <v>1</v>
      </c>
      <c r="AB31" s="577" t="b">
        <v>1</v>
      </c>
      <c r="AC31" s="577" t="b">
        <v>1</v>
      </c>
      <c r="AD31" s="577" t="b">
        <v>1</v>
      </c>
      <c r="AE31" s="577" t="b">
        <v>1</v>
      </c>
      <c r="AF31" s="577" t="b">
        <v>1</v>
      </c>
      <c r="AG31" s="577" t="b">
        <v>1</v>
      </c>
      <c r="AH31" s="577" t="b">
        <v>1</v>
      </c>
      <c r="AI31" s="577" t="b">
        <v>1</v>
      </c>
      <c r="AJ31" s="577" t="b">
        <v>1</v>
      </c>
    </row>
    <row r="32" spans="2:36" ht="15.75" thickBot="1">
      <c r="B32" s="1285" t="s">
        <v>607</v>
      </c>
      <c r="C32" s="1286" t="s">
        <v>1439</v>
      </c>
      <c r="D32" s="1287">
        <f t="shared" si="1"/>
        <v>0</v>
      </c>
      <c r="E32" s="662">
        <f t="shared" si="2"/>
        <v>0</v>
      </c>
      <c r="F32" s="659">
        <f t="shared" si="31"/>
        <v>0</v>
      </c>
      <c r="G32" s="660">
        <f t="shared" si="31"/>
        <v>0</v>
      </c>
      <c r="H32" s="1288">
        <f t="shared" si="31"/>
        <v>0</v>
      </c>
      <c r="I32" s="658">
        <f t="shared" si="3"/>
        <v>0</v>
      </c>
      <c r="J32" s="659">
        <f t="shared" si="32"/>
        <v>0</v>
      </c>
      <c r="K32" s="660">
        <f t="shared" si="32"/>
        <v>0</v>
      </c>
      <c r="L32" s="1288">
        <f t="shared" si="32"/>
        <v>0</v>
      </c>
      <c r="M32" s="1289">
        <f t="shared" si="32"/>
        <v>0</v>
      </c>
      <c r="N32" s="658">
        <f t="shared" si="5"/>
        <v>0</v>
      </c>
      <c r="O32" s="648">
        <f t="shared" si="33"/>
        <v>0</v>
      </c>
      <c r="P32" s="1277">
        <f t="shared" si="33"/>
        <v>0</v>
      </c>
      <c r="Q32" s="1290">
        <f t="shared" si="33"/>
        <v>0</v>
      </c>
      <c r="R32" s="117"/>
      <c r="S32" s="117"/>
      <c r="T32" s="117"/>
      <c r="U32" s="117"/>
      <c r="W32" s="577" t="b">
        <v>1</v>
      </c>
      <c r="X32" s="577" t="b">
        <v>1</v>
      </c>
      <c r="Y32" s="577" t="b">
        <v>1</v>
      </c>
      <c r="Z32" s="577" t="b">
        <v>1</v>
      </c>
      <c r="AA32" s="577" t="b">
        <v>1</v>
      </c>
      <c r="AB32" s="577" t="b">
        <v>1</v>
      </c>
      <c r="AC32" s="577" t="b">
        <v>1</v>
      </c>
      <c r="AD32" s="577" t="b">
        <v>1</v>
      </c>
      <c r="AE32" s="577" t="b">
        <v>1</v>
      </c>
      <c r="AF32" s="577" t="b">
        <v>1</v>
      </c>
      <c r="AG32" s="577" t="b">
        <v>1</v>
      </c>
      <c r="AH32" s="577" t="b">
        <v>1</v>
      </c>
      <c r="AI32" s="577" t="b">
        <v>1</v>
      </c>
      <c r="AJ32" s="577" t="b">
        <v>1</v>
      </c>
    </row>
    <row r="33" spans="2:36" ht="16.5" thickTop="1" thickBot="1">
      <c r="B33" s="1250" t="s">
        <v>103</v>
      </c>
      <c r="C33" s="1251" t="s">
        <v>608</v>
      </c>
      <c r="D33" s="1291">
        <f t="shared" si="1"/>
        <v>0</v>
      </c>
      <c r="E33" s="598">
        <f t="shared" ref="E33:Q33" si="34">E34+E38+E43+E46+E49+E52</f>
        <v>0</v>
      </c>
      <c r="F33" s="595">
        <f t="shared" si="34"/>
        <v>0</v>
      </c>
      <c r="G33" s="596">
        <f t="shared" si="34"/>
        <v>0</v>
      </c>
      <c r="H33" s="599">
        <f t="shared" si="34"/>
        <v>0</v>
      </c>
      <c r="I33" s="594">
        <f t="shared" si="34"/>
        <v>0</v>
      </c>
      <c r="J33" s="595">
        <f t="shared" si="34"/>
        <v>0</v>
      </c>
      <c r="K33" s="596">
        <f t="shared" si="34"/>
        <v>0</v>
      </c>
      <c r="L33" s="599">
        <f t="shared" si="34"/>
        <v>0</v>
      </c>
      <c r="M33" s="1253">
        <f t="shared" si="34"/>
        <v>0</v>
      </c>
      <c r="N33" s="594">
        <f t="shared" si="34"/>
        <v>0</v>
      </c>
      <c r="O33" s="596">
        <f t="shared" si="34"/>
        <v>0</v>
      </c>
      <c r="P33" s="599">
        <f t="shared" si="34"/>
        <v>0</v>
      </c>
      <c r="Q33" s="598">
        <f t="shared" si="34"/>
        <v>0</v>
      </c>
      <c r="R33" s="117"/>
      <c r="S33" s="117"/>
      <c r="T33" s="117"/>
      <c r="U33" s="117"/>
      <c r="W33" s="577" t="b">
        <v>1</v>
      </c>
      <c r="X33" s="577" t="b">
        <v>1</v>
      </c>
      <c r="Y33" s="577" t="b">
        <v>1</v>
      </c>
      <c r="Z33" s="577" t="b">
        <v>1</v>
      </c>
      <c r="AA33" s="577" t="b">
        <v>1</v>
      </c>
      <c r="AB33" s="577" t="b">
        <v>1</v>
      </c>
      <c r="AC33" s="577" t="b">
        <v>1</v>
      </c>
      <c r="AD33" s="577" t="b">
        <v>1</v>
      </c>
      <c r="AE33" s="577" t="b">
        <v>1</v>
      </c>
      <c r="AF33" s="577" t="b">
        <v>1</v>
      </c>
      <c r="AG33" s="577" t="b">
        <v>1</v>
      </c>
      <c r="AH33" s="577" t="b">
        <v>1</v>
      </c>
      <c r="AI33" s="577" t="b">
        <v>1</v>
      </c>
      <c r="AJ33" s="577" t="b">
        <v>1</v>
      </c>
    </row>
    <row r="34" spans="2:36" ht="15.75" thickTop="1">
      <c r="B34" s="1254" t="s">
        <v>105</v>
      </c>
      <c r="C34" s="1255" t="s">
        <v>6</v>
      </c>
      <c r="D34" s="1256">
        <f t="shared" si="1"/>
        <v>0</v>
      </c>
      <c r="E34" s="607">
        <f t="shared" ref="E34:E55" si="35">SUM(F34:H34)</f>
        <v>0</v>
      </c>
      <c r="F34" s="604">
        <f>SUM(F35:F37)</f>
        <v>0</v>
      </c>
      <c r="G34" s="605">
        <f>SUM(G35:G37)</f>
        <v>0</v>
      </c>
      <c r="H34" s="608">
        <f>SUM(H35:H37)</f>
        <v>0</v>
      </c>
      <c r="I34" s="603">
        <f t="shared" ref="I34:I55" si="36">SUM(J34:L34)</f>
        <v>0</v>
      </c>
      <c r="J34" s="604">
        <f t="shared" ref="J34:Q34" si="37">SUM(J35:J37)</f>
        <v>0</v>
      </c>
      <c r="K34" s="605">
        <f t="shared" si="37"/>
        <v>0</v>
      </c>
      <c r="L34" s="608">
        <f t="shared" si="37"/>
        <v>0</v>
      </c>
      <c r="M34" s="1257">
        <f t="shared" si="37"/>
        <v>0</v>
      </c>
      <c r="N34" s="603">
        <f t="shared" ref="N34:N55" si="38">SUM(O34:P34)</f>
        <v>0</v>
      </c>
      <c r="O34" s="605">
        <f t="shared" ref="O34:P34" si="39">SUM(O35:O37)</f>
        <v>0</v>
      </c>
      <c r="P34" s="608">
        <f t="shared" si="39"/>
        <v>0</v>
      </c>
      <c r="Q34" s="607">
        <f t="shared" si="37"/>
        <v>0</v>
      </c>
      <c r="R34" s="117"/>
      <c r="S34" s="117"/>
      <c r="T34" s="117"/>
      <c r="U34" s="117"/>
      <c r="W34" s="577" t="b">
        <v>1</v>
      </c>
      <c r="X34" s="577" t="b">
        <v>1</v>
      </c>
      <c r="Y34" s="577" t="b">
        <v>1</v>
      </c>
      <c r="Z34" s="577" t="b">
        <v>1</v>
      </c>
      <c r="AA34" s="577" t="b">
        <v>1</v>
      </c>
      <c r="AB34" s="577" t="b">
        <v>1</v>
      </c>
      <c r="AC34" s="577" t="b">
        <v>1</v>
      </c>
      <c r="AD34" s="577" t="b">
        <v>1</v>
      </c>
      <c r="AE34" s="577" t="b">
        <v>1</v>
      </c>
      <c r="AF34" s="577" t="b">
        <v>1</v>
      </c>
      <c r="AG34" s="577" t="b">
        <v>1</v>
      </c>
      <c r="AH34" s="577" t="b">
        <v>1</v>
      </c>
      <c r="AI34" s="577" t="b">
        <v>1</v>
      </c>
      <c r="AJ34" s="577" t="b">
        <v>1</v>
      </c>
    </row>
    <row r="35" spans="2:36">
      <c r="B35" s="1258" t="s">
        <v>107</v>
      </c>
      <c r="C35" s="1259" t="s">
        <v>8</v>
      </c>
      <c r="D35" s="1256">
        <f t="shared" si="1"/>
        <v>0</v>
      </c>
      <c r="E35" s="607">
        <f t="shared" si="35"/>
        <v>0</v>
      </c>
      <c r="F35" s="1292">
        <v>0</v>
      </c>
      <c r="G35" s="1293">
        <v>0</v>
      </c>
      <c r="H35" s="1294">
        <v>0</v>
      </c>
      <c r="I35" s="603">
        <f t="shared" si="36"/>
        <v>0</v>
      </c>
      <c r="J35" s="1292">
        <v>0</v>
      </c>
      <c r="K35" s="1293">
        <v>0</v>
      </c>
      <c r="L35" s="1294">
        <v>0</v>
      </c>
      <c r="M35" s="1295">
        <v>0</v>
      </c>
      <c r="N35" s="603">
        <f t="shared" si="38"/>
        <v>0</v>
      </c>
      <c r="O35" s="1292">
        <v>0</v>
      </c>
      <c r="P35" s="1296">
        <v>0</v>
      </c>
      <c r="Q35" s="1296">
        <v>0</v>
      </c>
      <c r="R35" s="117" t="s">
        <v>1387</v>
      </c>
      <c r="S35" s="117"/>
      <c r="T35" s="117"/>
      <c r="U35" s="117"/>
      <c r="W35" s="577" t="b">
        <v>1</v>
      </c>
      <c r="X35" s="577" t="b">
        <v>1</v>
      </c>
      <c r="Y35" s="577" t="b">
        <v>1</v>
      </c>
      <c r="Z35" s="577" t="b">
        <v>1</v>
      </c>
      <c r="AA35" s="577" t="b">
        <v>1</v>
      </c>
      <c r="AB35" s="577" t="b">
        <v>1</v>
      </c>
      <c r="AC35" s="577" t="b">
        <v>1</v>
      </c>
      <c r="AD35" s="577" t="b">
        <v>1</v>
      </c>
      <c r="AE35" s="577" t="b">
        <v>1</v>
      </c>
      <c r="AF35" s="577" t="b">
        <v>1</v>
      </c>
      <c r="AG35" s="577" t="b">
        <v>1</v>
      </c>
      <c r="AH35" s="577" t="b">
        <v>1</v>
      </c>
      <c r="AI35" s="577" t="b">
        <v>1</v>
      </c>
      <c r="AJ35" s="577" t="b">
        <v>1</v>
      </c>
    </row>
    <row r="36" spans="2:36">
      <c r="B36" s="1258" t="s">
        <v>109</v>
      </c>
      <c r="C36" s="1259" t="s">
        <v>9</v>
      </c>
      <c r="D36" s="1256">
        <f t="shared" si="1"/>
        <v>0</v>
      </c>
      <c r="E36" s="607">
        <f t="shared" si="35"/>
        <v>0</v>
      </c>
      <c r="F36" s="1292">
        <v>0</v>
      </c>
      <c r="G36" s="1293">
        <v>0</v>
      </c>
      <c r="H36" s="1294">
        <v>0</v>
      </c>
      <c r="I36" s="603">
        <f t="shared" si="36"/>
        <v>0</v>
      </c>
      <c r="J36" s="1292">
        <v>0</v>
      </c>
      <c r="K36" s="1293">
        <v>0</v>
      </c>
      <c r="L36" s="1294">
        <v>0</v>
      </c>
      <c r="M36" s="1295">
        <v>0</v>
      </c>
      <c r="N36" s="603">
        <f t="shared" si="38"/>
        <v>0</v>
      </c>
      <c r="O36" s="1292">
        <v>0</v>
      </c>
      <c r="P36" s="1296">
        <v>0</v>
      </c>
      <c r="Q36" s="1296">
        <v>0</v>
      </c>
      <c r="R36" s="117" t="s">
        <v>1389</v>
      </c>
      <c r="S36" s="117"/>
      <c r="T36" s="117"/>
      <c r="U36" s="117"/>
      <c r="W36" s="577" t="b">
        <v>1</v>
      </c>
      <c r="X36" s="577" t="b">
        <v>1</v>
      </c>
      <c r="Y36" s="577" t="b">
        <v>1</v>
      </c>
      <c r="Z36" s="577" t="b">
        <v>1</v>
      </c>
      <c r="AA36" s="577" t="b">
        <v>1</v>
      </c>
      <c r="AB36" s="577" t="b">
        <v>1</v>
      </c>
      <c r="AC36" s="577" t="b">
        <v>1</v>
      </c>
      <c r="AD36" s="577" t="b">
        <v>1</v>
      </c>
      <c r="AE36" s="577" t="b">
        <v>1</v>
      </c>
      <c r="AF36" s="577" t="b">
        <v>1</v>
      </c>
      <c r="AG36" s="577" t="b">
        <v>1</v>
      </c>
      <c r="AH36" s="577" t="b">
        <v>1</v>
      </c>
      <c r="AI36" s="577" t="b">
        <v>1</v>
      </c>
      <c r="AJ36" s="577" t="b">
        <v>1</v>
      </c>
    </row>
    <row r="37" spans="2:36">
      <c r="B37" s="1258" t="s">
        <v>111</v>
      </c>
      <c r="C37" s="1259" t="s">
        <v>11</v>
      </c>
      <c r="D37" s="1256">
        <f t="shared" si="1"/>
        <v>0</v>
      </c>
      <c r="E37" s="607">
        <f t="shared" si="35"/>
        <v>0</v>
      </c>
      <c r="F37" s="1292">
        <v>0</v>
      </c>
      <c r="G37" s="1293">
        <v>0</v>
      </c>
      <c r="H37" s="1294">
        <v>0</v>
      </c>
      <c r="I37" s="603">
        <f t="shared" si="36"/>
        <v>0</v>
      </c>
      <c r="J37" s="1292">
        <v>0</v>
      </c>
      <c r="K37" s="1293">
        <v>0</v>
      </c>
      <c r="L37" s="1294">
        <v>0</v>
      </c>
      <c r="M37" s="1295">
        <v>0</v>
      </c>
      <c r="N37" s="603">
        <f t="shared" si="38"/>
        <v>0</v>
      </c>
      <c r="O37" s="1292">
        <v>0</v>
      </c>
      <c r="P37" s="1296">
        <v>0</v>
      </c>
      <c r="Q37" s="1296">
        <v>0</v>
      </c>
      <c r="R37" s="117" t="s">
        <v>1391</v>
      </c>
      <c r="S37" s="117"/>
      <c r="T37" s="117"/>
      <c r="U37" s="117"/>
      <c r="W37" s="577" t="b">
        <v>1</v>
      </c>
      <c r="X37" s="577" t="b">
        <v>1</v>
      </c>
      <c r="Y37" s="577" t="b">
        <v>1</v>
      </c>
      <c r="Z37" s="577" t="b">
        <v>1</v>
      </c>
      <c r="AA37" s="577" t="b">
        <v>1</v>
      </c>
      <c r="AB37" s="577" t="b">
        <v>1</v>
      </c>
      <c r="AC37" s="577" t="b">
        <v>1</v>
      </c>
      <c r="AD37" s="577" t="b">
        <v>1</v>
      </c>
      <c r="AE37" s="577" t="b">
        <v>1</v>
      </c>
      <c r="AF37" s="577" t="b">
        <v>1</v>
      </c>
      <c r="AG37" s="577" t="b">
        <v>1</v>
      </c>
      <c r="AH37" s="577" t="b">
        <v>1</v>
      </c>
      <c r="AI37" s="577" t="b">
        <v>1</v>
      </c>
      <c r="AJ37" s="577" t="b">
        <v>1</v>
      </c>
    </row>
    <row r="38" spans="2:36">
      <c r="B38" s="1254" t="s">
        <v>114</v>
      </c>
      <c r="C38" s="1262" t="s">
        <v>13</v>
      </c>
      <c r="D38" s="1256">
        <f t="shared" si="1"/>
        <v>0</v>
      </c>
      <c r="E38" s="607">
        <f t="shared" si="35"/>
        <v>0</v>
      </c>
      <c r="F38" s="604">
        <f>SUM(F39:F42)</f>
        <v>0</v>
      </c>
      <c r="G38" s="605">
        <f>SUM(G39:G42)</f>
        <v>0</v>
      </c>
      <c r="H38" s="608">
        <f>SUM(H39:H42)</f>
        <v>0</v>
      </c>
      <c r="I38" s="603">
        <f t="shared" si="36"/>
        <v>0</v>
      </c>
      <c r="J38" s="604">
        <f t="shared" ref="J38:Q38" si="40">SUM(J39:J42)</f>
        <v>0</v>
      </c>
      <c r="K38" s="605">
        <f t="shared" si="40"/>
        <v>0</v>
      </c>
      <c r="L38" s="608">
        <f t="shared" si="40"/>
        <v>0</v>
      </c>
      <c r="M38" s="1257">
        <f t="shared" si="40"/>
        <v>0</v>
      </c>
      <c r="N38" s="603">
        <f t="shared" si="38"/>
        <v>0</v>
      </c>
      <c r="O38" s="605">
        <f t="shared" ref="O38:P38" si="41">SUM(O39:O42)</f>
        <v>0</v>
      </c>
      <c r="P38" s="608">
        <f t="shared" si="41"/>
        <v>0</v>
      </c>
      <c r="Q38" s="607">
        <f t="shared" si="40"/>
        <v>0</v>
      </c>
      <c r="R38" s="117"/>
      <c r="S38" s="117"/>
      <c r="T38" s="117"/>
      <c r="U38" s="117"/>
      <c r="W38" s="577" t="b">
        <v>1</v>
      </c>
      <c r="X38" s="577" t="b">
        <v>1</v>
      </c>
      <c r="Y38" s="577" t="b">
        <v>1</v>
      </c>
      <c r="Z38" s="577" t="b">
        <v>1</v>
      </c>
      <c r="AA38" s="577" t="b">
        <v>1</v>
      </c>
      <c r="AB38" s="577" t="b">
        <v>1</v>
      </c>
      <c r="AC38" s="577" t="b">
        <v>1</v>
      </c>
      <c r="AD38" s="577" t="b">
        <v>1</v>
      </c>
      <c r="AE38" s="577" t="b">
        <v>1</v>
      </c>
      <c r="AF38" s="577" t="b">
        <v>1</v>
      </c>
      <c r="AG38" s="577" t="b">
        <v>1</v>
      </c>
      <c r="AH38" s="577" t="b">
        <v>1</v>
      </c>
      <c r="AI38" s="577" t="b">
        <v>1</v>
      </c>
      <c r="AJ38" s="577" t="b">
        <v>1</v>
      </c>
    </row>
    <row r="39" spans="2:36">
      <c r="B39" s="1258" t="s">
        <v>116</v>
      </c>
      <c r="C39" s="1259" t="s">
        <v>15</v>
      </c>
      <c r="D39" s="1256">
        <f t="shared" si="1"/>
        <v>0</v>
      </c>
      <c r="E39" s="607">
        <f t="shared" si="35"/>
        <v>0</v>
      </c>
      <c r="F39" s="1292">
        <v>0</v>
      </c>
      <c r="G39" s="1293">
        <v>0</v>
      </c>
      <c r="H39" s="1294">
        <v>0</v>
      </c>
      <c r="I39" s="603">
        <f t="shared" si="36"/>
        <v>0</v>
      </c>
      <c r="J39" s="1292">
        <v>0</v>
      </c>
      <c r="K39" s="1293">
        <v>0</v>
      </c>
      <c r="L39" s="1294">
        <v>0</v>
      </c>
      <c r="M39" s="1295">
        <v>0</v>
      </c>
      <c r="N39" s="603">
        <f t="shared" si="38"/>
        <v>0</v>
      </c>
      <c r="O39" s="1292">
        <v>0</v>
      </c>
      <c r="P39" s="1296">
        <v>0</v>
      </c>
      <c r="Q39" s="1296">
        <v>0</v>
      </c>
      <c r="R39" s="117" t="s">
        <v>1393</v>
      </c>
      <c r="S39" s="117"/>
      <c r="T39" s="117"/>
      <c r="U39" s="117"/>
      <c r="W39" s="577" t="b">
        <v>1</v>
      </c>
      <c r="X39" s="577" t="b">
        <v>1</v>
      </c>
      <c r="Y39" s="577" t="b">
        <v>1</v>
      </c>
      <c r="Z39" s="577" t="b">
        <v>1</v>
      </c>
      <c r="AA39" s="577" t="b">
        <v>1</v>
      </c>
      <c r="AB39" s="577" t="b">
        <v>1</v>
      </c>
      <c r="AC39" s="577" t="b">
        <v>1</v>
      </c>
      <c r="AD39" s="577" t="b">
        <v>1</v>
      </c>
      <c r="AE39" s="577" t="b">
        <v>1</v>
      </c>
      <c r="AF39" s="577" t="b">
        <v>1</v>
      </c>
      <c r="AG39" s="577" t="b">
        <v>1</v>
      </c>
      <c r="AH39" s="577" t="b">
        <v>1</v>
      </c>
      <c r="AI39" s="577" t="b">
        <v>1</v>
      </c>
      <c r="AJ39" s="577" t="b">
        <v>1</v>
      </c>
    </row>
    <row r="40" spans="2:36">
      <c r="B40" s="1258" t="s">
        <v>118</v>
      </c>
      <c r="C40" s="1259" t="s">
        <v>593</v>
      </c>
      <c r="D40" s="1256">
        <f t="shared" si="1"/>
        <v>0</v>
      </c>
      <c r="E40" s="607">
        <f t="shared" si="35"/>
        <v>0</v>
      </c>
      <c r="F40" s="1292">
        <v>0</v>
      </c>
      <c r="G40" s="1293">
        <v>0</v>
      </c>
      <c r="H40" s="1294">
        <v>0</v>
      </c>
      <c r="I40" s="603">
        <f t="shared" si="36"/>
        <v>0</v>
      </c>
      <c r="J40" s="1292">
        <v>0</v>
      </c>
      <c r="K40" s="1293">
        <v>0</v>
      </c>
      <c r="L40" s="1294">
        <v>0</v>
      </c>
      <c r="M40" s="1295">
        <v>0</v>
      </c>
      <c r="N40" s="603">
        <f t="shared" si="38"/>
        <v>0</v>
      </c>
      <c r="O40" s="1292">
        <v>0</v>
      </c>
      <c r="P40" s="1296">
        <v>0</v>
      </c>
      <c r="Q40" s="1296">
        <v>0</v>
      </c>
      <c r="R40" s="671" t="s">
        <v>1395</v>
      </c>
      <c r="S40" s="671" t="s">
        <v>1440</v>
      </c>
      <c r="T40" s="671" t="s">
        <v>1441</v>
      </c>
      <c r="U40" s="671" t="s">
        <v>1442</v>
      </c>
      <c r="W40" s="577" t="b">
        <v>1</v>
      </c>
      <c r="X40" s="577" t="b">
        <v>1</v>
      </c>
      <c r="Y40" s="577" t="b">
        <v>1</v>
      </c>
      <c r="Z40" s="577" t="b">
        <v>1</v>
      </c>
      <c r="AA40" s="577" t="b">
        <v>1</v>
      </c>
      <c r="AB40" s="577" t="b">
        <v>1</v>
      </c>
      <c r="AC40" s="577" t="b">
        <v>1</v>
      </c>
      <c r="AD40" s="577" t="b">
        <v>1</v>
      </c>
      <c r="AE40" s="577" t="b">
        <v>1</v>
      </c>
      <c r="AF40" s="577" t="b">
        <v>1</v>
      </c>
      <c r="AG40" s="577" t="b">
        <v>1</v>
      </c>
      <c r="AH40" s="577" t="b">
        <v>1</v>
      </c>
      <c r="AI40" s="577" t="b">
        <v>1</v>
      </c>
      <c r="AJ40" s="577" t="b">
        <v>1</v>
      </c>
    </row>
    <row r="41" spans="2:36">
      <c r="B41" s="1258" t="s">
        <v>119</v>
      </c>
      <c r="C41" s="1259" t="s">
        <v>1334</v>
      </c>
      <c r="D41" s="1256">
        <f t="shared" si="1"/>
        <v>0</v>
      </c>
      <c r="E41" s="607">
        <f t="shared" si="35"/>
        <v>0</v>
      </c>
      <c r="F41" s="1292">
        <v>0</v>
      </c>
      <c r="G41" s="1293">
        <v>0</v>
      </c>
      <c r="H41" s="1294">
        <v>0</v>
      </c>
      <c r="I41" s="603">
        <f t="shared" si="36"/>
        <v>0</v>
      </c>
      <c r="J41" s="1292">
        <v>0</v>
      </c>
      <c r="K41" s="1293">
        <v>0</v>
      </c>
      <c r="L41" s="1294">
        <v>0</v>
      </c>
      <c r="M41" s="1295">
        <v>0</v>
      </c>
      <c r="N41" s="603">
        <f t="shared" si="38"/>
        <v>0</v>
      </c>
      <c r="O41" s="1292">
        <v>0</v>
      </c>
      <c r="P41" s="1296">
        <v>0</v>
      </c>
      <c r="Q41" s="1296">
        <v>0</v>
      </c>
      <c r="R41" s="671" t="s">
        <v>1397</v>
      </c>
      <c r="S41" s="117"/>
      <c r="T41" s="117"/>
      <c r="U41" s="117"/>
      <c r="W41" s="577" t="b">
        <v>1</v>
      </c>
      <c r="X41" s="577" t="b">
        <v>1</v>
      </c>
      <c r="Y41" s="577" t="b">
        <v>1</v>
      </c>
      <c r="Z41" s="577" t="b">
        <v>1</v>
      </c>
      <c r="AA41" s="577" t="b">
        <v>1</v>
      </c>
      <c r="AB41" s="577" t="b">
        <v>1</v>
      </c>
      <c r="AC41" s="577" t="b">
        <v>1</v>
      </c>
      <c r="AD41" s="577" t="b">
        <v>1</v>
      </c>
      <c r="AE41" s="577" t="b">
        <v>1</v>
      </c>
      <c r="AF41" s="577" t="b">
        <v>1</v>
      </c>
      <c r="AG41" s="577" t="b">
        <v>1</v>
      </c>
      <c r="AH41" s="577" t="b">
        <v>1</v>
      </c>
      <c r="AI41" s="577" t="b">
        <v>1</v>
      </c>
      <c r="AJ41" s="577" t="b">
        <v>1</v>
      </c>
    </row>
    <row r="42" spans="2:36" ht="38.25">
      <c r="B42" s="1258" t="s">
        <v>609</v>
      </c>
      <c r="C42" s="1259" t="s">
        <v>597</v>
      </c>
      <c r="D42" s="1256">
        <f t="shared" si="1"/>
        <v>0</v>
      </c>
      <c r="E42" s="607">
        <f t="shared" si="35"/>
        <v>0</v>
      </c>
      <c r="F42" s="1292">
        <v>0</v>
      </c>
      <c r="G42" s="1293">
        <v>0</v>
      </c>
      <c r="H42" s="1294">
        <v>0</v>
      </c>
      <c r="I42" s="603">
        <f t="shared" si="36"/>
        <v>0</v>
      </c>
      <c r="J42" s="1292">
        <v>0</v>
      </c>
      <c r="K42" s="1293">
        <v>0</v>
      </c>
      <c r="L42" s="1294">
        <v>0</v>
      </c>
      <c r="M42" s="1295">
        <v>0</v>
      </c>
      <c r="N42" s="603">
        <f t="shared" si="38"/>
        <v>0</v>
      </c>
      <c r="O42" s="1292">
        <v>0</v>
      </c>
      <c r="P42" s="1296">
        <v>0</v>
      </c>
      <c r="Q42" s="1296">
        <v>0</v>
      </c>
      <c r="R42" s="671" t="s">
        <v>1403</v>
      </c>
      <c r="S42" s="117"/>
      <c r="T42" s="117"/>
      <c r="U42" s="117"/>
      <c r="W42" s="577" t="b">
        <v>1</v>
      </c>
      <c r="X42" s="577" t="b">
        <v>1</v>
      </c>
      <c r="Y42" s="577" t="b">
        <v>1</v>
      </c>
      <c r="Z42" s="577" t="b">
        <v>1</v>
      </c>
      <c r="AA42" s="577" t="b">
        <v>1</v>
      </c>
      <c r="AB42" s="577" t="b">
        <v>1</v>
      </c>
      <c r="AC42" s="577" t="b">
        <v>1</v>
      </c>
      <c r="AD42" s="577" t="b">
        <v>1</v>
      </c>
      <c r="AE42" s="577" t="b">
        <v>1</v>
      </c>
      <c r="AF42" s="577" t="b">
        <v>1</v>
      </c>
      <c r="AG42" s="577" t="b">
        <v>1</v>
      </c>
      <c r="AH42" s="577" t="b">
        <v>1</v>
      </c>
      <c r="AI42" s="577" t="b">
        <v>1</v>
      </c>
      <c r="AJ42" s="577" t="b">
        <v>1</v>
      </c>
    </row>
    <row r="43" spans="2:36">
      <c r="B43" s="1254" t="s">
        <v>288</v>
      </c>
      <c r="C43" s="1263" t="s">
        <v>29</v>
      </c>
      <c r="D43" s="1256">
        <f t="shared" si="1"/>
        <v>0</v>
      </c>
      <c r="E43" s="607">
        <f t="shared" si="35"/>
        <v>0</v>
      </c>
      <c r="F43" s="604">
        <f>SUM(F44:F45)</f>
        <v>0</v>
      </c>
      <c r="G43" s="605">
        <f>SUM(G44:G45)</f>
        <v>0</v>
      </c>
      <c r="H43" s="608">
        <f>SUM(H44:H45)</f>
        <v>0</v>
      </c>
      <c r="I43" s="603">
        <f t="shared" si="36"/>
        <v>0</v>
      </c>
      <c r="J43" s="604">
        <f t="shared" ref="J43:Q43" si="42">SUM(J44:J45)</f>
        <v>0</v>
      </c>
      <c r="K43" s="605">
        <f t="shared" si="42"/>
        <v>0</v>
      </c>
      <c r="L43" s="608">
        <f t="shared" si="42"/>
        <v>0</v>
      </c>
      <c r="M43" s="1257">
        <f t="shared" si="42"/>
        <v>0</v>
      </c>
      <c r="N43" s="603">
        <f t="shared" si="38"/>
        <v>0</v>
      </c>
      <c r="O43" s="605">
        <f t="shared" ref="O43:P43" si="43">SUM(O44:O45)</f>
        <v>0</v>
      </c>
      <c r="P43" s="608">
        <f t="shared" si="43"/>
        <v>0</v>
      </c>
      <c r="Q43" s="607">
        <f t="shared" si="42"/>
        <v>0</v>
      </c>
      <c r="R43" s="117"/>
      <c r="S43" s="117"/>
      <c r="T43" s="117"/>
      <c r="U43" s="117"/>
      <c r="W43" s="577" t="b">
        <v>1</v>
      </c>
      <c r="X43" s="577" t="b">
        <v>1</v>
      </c>
      <c r="Y43" s="577" t="b">
        <v>1</v>
      </c>
      <c r="Z43" s="577" t="b">
        <v>1</v>
      </c>
      <c r="AA43" s="577" t="b">
        <v>1</v>
      </c>
      <c r="AB43" s="577" t="b">
        <v>1</v>
      </c>
      <c r="AC43" s="577" t="b">
        <v>1</v>
      </c>
      <c r="AD43" s="577" t="b">
        <v>1</v>
      </c>
      <c r="AE43" s="577" t="b">
        <v>1</v>
      </c>
      <c r="AF43" s="577" t="b">
        <v>1</v>
      </c>
      <c r="AG43" s="577" t="b">
        <v>1</v>
      </c>
      <c r="AH43" s="577" t="b">
        <v>1</v>
      </c>
      <c r="AI43" s="577" t="b">
        <v>1</v>
      </c>
      <c r="AJ43" s="577" t="b">
        <v>1</v>
      </c>
    </row>
    <row r="44" spans="2:36" ht="51.75">
      <c r="B44" s="1258" t="s">
        <v>290</v>
      </c>
      <c r="C44" s="1264" t="s">
        <v>31</v>
      </c>
      <c r="D44" s="1256">
        <f t="shared" si="1"/>
        <v>0</v>
      </c>
      <c r="E44" s="607">
        <f t="shared" si="35"/>
        <v>0</v>
      </c>
      <c r="F44" s="1292">
        <v>0</v>
      </c>
      <c r="G44" s="1293">
        <v>0</v>
      </c>
      <c r="H44" s="1294">
        <v>0</v>
      </c>
      <c r="I44" s="603">
        <f t="shared" si="36"/>
        <v>0</v>
      </c>
      <c r="J44" s="1292">
        <v>0</v>
      </c>
      <c r="K44" s="1293">
        <v>0</v>
      </c>
      <c r="L44" s="1294">
        <v>0</v>
      </c>
      <c r="M44" s="1295">
        <v>0</v>
      </c>
      <c r="N44" s="603">
        <f t="shared" si="38"/>
        <v>0</v>
      </c>
      <c r="O44" s="1292">
        <v>0</v>
      </c>
      <c r="P44" s="1296">
        <v>0</v>
      </c>
      <c r="Q44" s="1296">
        <v>0</v>
      </c>
      <c r="R44" s="671" t="s">
        <v>1405</v>
      </c>
      <c r="S44" s="117"/>
      <c r="T44" s="117"/>
      <c r="U44" s="117"/>
      <c r="W44" s="577" t="b">
        <v>1</v>
      </c>
      <c r="X44" s="577" t="b">
        <v>1</v>
      </c>
      <c r="Y44" s="577" t="b">
        <v>1</v>
      </c>
      <c r="Z44" s="577" t="b">
        <v>1</v>
      </c>
      <c r="AA44" s="577" t="b">
        <v>1</v>
      </c>
      <c r="AB44" s="577" t="b">
        <v>1</v>
      </c>
      <c r="AC44" s="577" t="b">
        <v>1</v>
      </c>
      <c r="AD44" s="577" t="b">
        <v>1</v>
      </c>
      <c r="AE44" s="577" t="b">
        <v>1</v>
      </c>
      <c r="AF44" s="577" t="b">
        <v>1</v>
      </c>
      <c r="AG44" s="577" t="b">
        <v>1</v>
      </c>
      <c r="AH44" s="577" t="b">
        <v>1</v>
      </c>
      <c r="AI44" s="577" t="b">
        <v>1</v>
      </c>
      <c r="AJ44" s="577" t="b">
        <v>1</v>
      </c>
    </row>
    <row r="45" spans="2:36">
      <c r="B45" s="1258" t="s">
        <v>291</v>
      </c>
      <c r="C45" s="1264" t="s">
        <v>33</v>
      </c>
      <c r="D45" s="1256">
        <f t="shared" si="1"/>
        <v>0</v>
      </c>
      <c r="E45" s="607">
        <f t="shared" si="35"/>
        <v>0</v>
      </c>
      <c r="F45" s="1292">
        <v>0</v>
      </c>
      <c r="G45" s="1293">
        <v>0</v>
      </c>
      <c r="H45" s="1294">
        <v>0</v>
      </c>
      <c r="I45" s="603">
        <f t="shared" si="36"/>
        <v>0</v>
      </c>
      <c r="J45" s="1292">
        <v>0</v>
      </c>
      <c r="K45" s="1293">
        <v>0</v>
      </c>
      <c r="L45" s="1294">
        <v>0</v>
      </c>
      <c r="M45" s="1295">
        <v>0</v>
      </c>
      <c r="N45" s="603">
        <f t="shared" si="38"/>
        <v>0</v>
      </c>
      <c r="O45" s="1292">
        <v>0</v>
      </c>
      <c r="P45" s="1296">
        <v>0</v>
      </c>
      <c r="Q45" s="1296">
        <v>0</v>
      </c>
      <c r="R45" s="671" t="s">
        <v>1407</v>
      </c>
      <c r="S45" s="117"/>
      <c r="T45" s="117"/>
      <c r="U45" s="117"/>
      <c r="W45" s="577" t="b">
        <v>1</v>
      </c>
      <c r="X45" s="577" t="b">
        <v>1</v>
      </c>
      <c r="Y45" s="577" t="b">
        <v>1</v>
      </c>
      <c r="Z45" s="577" t="b">
        <v>1</v>
      </c>
      <c r="AA45" s="577" t="b">
        <v>1</v>
      </c>
      <c r="AB45" s="577" t="b">
        <v>1</v>
      </c>
      <c r="AC45" s="577" t="b">
        <v>1</v>
      </c>
      <c r="AD45" s="577" t="b">
        <v>1</v>
      </c>
      <c r="AE45" s="577" t="b">
        <v>1</v>
      </c>
      <c r="AF45" s="577" t="b">
        <v>1</v>
      </c>
      <c r="AG45" s="577" t="b">
        <v>1</v>
      </c>
      <c r="AH45" s="577" t="b">
        <v>1</v>
      </c>
      <c r="AI45" s="577" t="b">
        <v>1</v>
      </c>
      <c r="AJ45" s="577" t="b">
        <v>1</v>
      </c>
    </row>
    <row r="46" spans="2:36">
      <c r="B46" s="1254" t="s">
        <v>293</v>
      </c>
      <c r="C46" s="1263" t="s">
        <v>35</v>
      </c>
      <c r="D46" s="1256">
        <f t="shared" si="1"/>
        <v>0</v>
      </c>
      <c r="E46" s="607">
        <f t="shared" si="35"/>
        <v>0</v>
      </c>
      <c r="F46" s="604">
        <f>SUM(F47:F48)</f>
        <v>0</v>
      </c>
      <c r="G46" s="605">
        <f>SUM(G47:G48)</f>
        <v>0</v>
      </c>
      <c r="H46" s="608">
        <f>SUM(H47:H48)</f>
        <v>0</v>
      </c>
      <c r="I46" s="603">
        <f t="shared" si="36"/>
        <v>0</v>
      </c>
      <c r="J46" s="604">
        <f t="shared" ref="J46:Q46" si="44">SUM(J47:J48)</f>
        <v>0</v>
      </c>
      <c r="K46" s="605">
        <f t="shared" si="44"/>
        <v>0</v>
      </c>
      <c r="L46" s="608">
        <f t="shared" si="44"/>
        <v>0</v>
      </c>
      <c r="M46" s="1257">
        <f t="shared" si="44"/>
        <v>0</v>
      </c>
      <c r="N46" s="603">
        <f t="shared" si="38"/>
        <v>0</v>
      </c>
      <c r="O46" s="605">
        <f t="shared" ref="O46:P46" si="45">SUM(O47:O48)</f>
        <v>0</v>
      </c>
      <c r="P46" s="608">
        <f t="shared" si="45"/>
        <v>0</v>
      </c>
      <c r="Q46" s="607">
        <f t="shared" si="44"/>
        <v>0</v>
      </c>
      <c r="R46" s="117"/>
      <c r="S46" s="117"/>
      <c r="T46" s="117"/>
      <c r="U46" s="117"/>
      <c r="W46" s="577" t="b">
        <v>1</v>
      </c>
      <c r="X46" s="577" t="b">
        <v>1</v>
      </c>
      <c r="Y46" s="577" t="b">
        <v>1</v>
      </c>
      <c r="Z46" s="577" t="b">
        <v>1</v>
      </c>
      <c r="AA46" s="577" t="b">
        <v>1</v>
      </c>
      <c r="AB46" s="577" t="b">
        <v>1</v>
      </c>
      <c r="AC46" s="577" t="b">
        <v>1</v>
      </c>
      <c r="AD46" s="577" t="b">
        <v>1</v>
      </c>
      <c r="AE46" s="577" t="b">
        <v>1</v>
      </c>
      <c r="AF46" s="577" t="b">
        <v>1</v>
      </c>
      <c r="AG46" s="577" t="b">
        <v>1</v>
      </c>
      <c r="AH46" s="577" t="b">
        <v>1</v>
      </c>
      <c r="AI46" s="577" t="b">
        <v>1</v>
      </c>
      <c r="AJ46" s="577" t="b">
        <v>1</v>
      </c>
    </row>
    <row r="47" spans="2:36">
      <c r="B47" s="1258" t="s">
        <v>294</v>
      </c>
      <c r="C47" s="1264" t="s">
        <v>1335</v>
      </c>
      <c r="D47" s="1256">
        <f t="shared" si="1"/>
        <v>0</v>
      </c>
      <c r="E47" s="607">
        <f t="shared" si="35"/>
        <v>0</v>
      </c>
      <c r="F47" s="1297">
        <v>0</v>
      </c>
      <c r="G47" s="1298">
        <v>0</v>
      </c>
      <c r="H47" s="1299">
        <v>0</v>
      </c>
      <c r="I47" s="603">
        <f t="shared" si="36"/>
        <v>0</v>
      </c>
      <c r="J47" s="1297">
        <v>0</v>
      </c>
      <c r="K47" s="1298">
        <v>0</v>
      </c>
      <c r="L47" s="1299">
        <v>0</v>
      </c>
      <c r="M47" s="1300">
        <v>0</v>
      </c>
      <c r="N47" s="625">
        <f t="shared" si="38"/>
        <v>0</v>
      </c>
      <c r="O47" s="1292">
        <v>0</v>
      </c>
      <c r="P47" s="1296">
        <v>0</v>
      </c>
      <c r="Q47" s="1296">
        <v>0</v>
      </c>
      <c r="R47" s="671" t="s">
        <v>1409</v>
      </c>
      <c r="S47" s="117"/>
      <c r="T47" s="117"/>
      <c r="U47" s="117"/>
      <c r="W47" s="577" t="b">
        <v>1</v>
      </c>
      <c r="X47" s="577" t="b">
        <v>1</v>
      </c>
      <c r="Y47" s="577" t="b">
        <v>1</v>
      </c>
      <c r="Z47" s="577" t="b">
        <v>1</v>
      </c>
      <c r="AA47" s="577" t="b">
        <v>1</v>
      </c>
      <c r="AB47" s="577" t="b">
        <v>1</v>
      </c>
      <c r="AC47" s="577" t="b">
        <v>1</v>
      </c>
      <c r="AD47" s="577" t="b">
        <v>1</v>
      </c>
      <c r="AE47" s="577" t="b">
        <v>1</v>
      </c>
      <c r="AF47" s="577" t="b">
        <v>1</v>
      </c>
      <c r="AG47" s="577" t="b">
        <v>1</v>
      </c>
      <c r="AH47" s="577" t="b">
        <v>1</v>
      </c>
      <c r="AI47" s="577" t="b">
        <v>1</v>
      </c>
      <c r="AJ47" s="577" t="b">
        <v>1</v>
      </c>
    </row>
    <row r="48" spans="2:36" ht="26.25">
      <c r="B48" s="1265" t="s">
        <v>294</v>
      </c>
      <c r="C48" s="1301" t="s">
        <v>604</v>
      </c>
      <c r="D48" s="1256">
        <f t="shared" si="1"/>
        <v>0</v>
      </c>
      <c r="E48" s="607">
        <f t="shared" si="35"/>
        <v>0</v>
      </c>
      <c r="F48" s="1297">
        <v>0</v>
      </c>
      <c r="G48" s="1298">
        <v>0</v>
      </c>
      <c r="H48" s="1299">
        <v>0</v>
      </c>
      <c r="I48" s="603">
        <f t="shared" si="36"/>
        <v>0</v>
      </c>
      <c r="J48" s="1297">
        <v>0</v>
      </c>
      <c r="K48" s="1298">
        <v>0</v>
      </c>
      <c r="L48" s="1299">
        <v>0</v>
      </c>
      <c r="M48" s="1300">
        <v>0</v>
      </c>
      <c r="N48" s="625">
        <f t="shared" si="38"/>
        <v>0</v>
      </c>
      <c r="O48" s="1292">
        <v>0</v>
      </c>
      <c r="P48" s="1296">
        <v>0</v>
      </c>
      <c r="Q48" s="1296">
        <v>0</v>
      </c>
      <c r="R48" s="671" t="s">
        <v>1417</v>
      </c>
      <c r="S48" s="117"/>
      <c r="T48" s="117"/>
      <c r="U48" s="117"/>
      <c r="W48" s="577" t="b">
        <v>1</v>
      </c>
      <c r="X48" s="577" t="b">
        <v>1</v>
      </c>
      <c r="Y48" s="577" t="b">
        <v>1</v>
      </c>
      <c r="Z48" s="577" t="b">
        <v>1</v>
      </c>
      <c r="AA48" s="577" t="b">
        <v>1</v>
      </c>
      <c r="AB48" s="577" t="b">
        <v>1</v>
      </c>
      <c r="AC48" s="577" t="b">
        <v>1</v>
      </c>
      <c r="AD48" s="577" t="b">
        <v>1</v>
      </c>
      <c r="AE48" s="577" t="b">
        <v>1</v>
      </c>
      <c r="AF48" s="577" t="b">
        <v>1</v>
      </c>
      <c r="AG48" s="577" t="b">
        <v>1</v>
      </c>
      <c r="AH48" s="577" t="b">
        <v>1</v>
      </c>
      <c r="AI48" s="577" t="b">
        <v>1</v>
      </c>
      <c r="AJ48" s="577" t="b">
        <v>1</v>
      </c>
    </row>
    <row r="49" spans="1:36">
      <c r="B49" s="1254" t="s">
        <v>298</v>
      </c>
      <c r="C49" s="1271" t="s">
        <v>51</v>
      </c>
      <c r="D49" s="1272">
        <f t="shared" si="1"/>
        <v>0</v>
      </c>
      <c r="E49" s="642">
        <f t="shared" si="35"/>
        <v>0</v>
      </c>
      <c r="F49" s="639">
        <f>SUM(F50:F51)</f>
        <v>0</v>
      </c>
      <c r="G49" s="640">
        <f>SUM(G50:G51)</f>
        <v>0</v>
      </c>
      <c r="H49" s="677">
        <f>SUM(H50:H51)</f>
        <v>0</v>
      </c>
      <c r="I49" s="638">
        <f t="shared" si="36"/>
        <v>0</v>
      </c>
      <c r="J49" s="639">
        <f t="shared" ref="J49:Q49" si="46">SUM(J50:J51)</f>
        <v>0</v>
      </c>
      <c r="K49" s="640">
        <f t="shared" si="46"/>
        <v>0</v>
      </c>
      <c r="L49" s="677">
        <f t="shared" si="46"/>
        <v>0</v>
      </c>
      <c r="M49" s="1273">
        <f t="shared" si="46"/>
        <v>0</v>
      </c>
      <c r="N49" s="638">
        <f t="shared" si="38"/>
        <v>0</v>
      </c>
      <c r="O49" s="640">
        <f t="shared" ref="O49:P49" si="47">SUM(O50:O51)</f>
        <v>0</v>
      </c>
      <c r="P49" s="677">
        <f t="shared" si="47"/>
        <v>0</v>
      </c>
      <c r="Q49" s="642">
        <f t="shared" si="46"/>
        <v>0</v>
      </c>
      <c r="R49" s="117"/>
      <c r="S49" s="117"/>
      <c r="T49" s="117"/>
      <c r="U49" s="117"/>
      <c r="W49" s="577" t="b">
        <v>1</v>
      </c>
      <c r="X49" s="577" t="b">
        <v>1</v>
      </c>
      <c r="Y49" s="577" t="b">
        <v>1</v>
      </c>
      <c r="Z49" s="577" t="b">
        <v>1</v>
      </c>
      <c r="AA49" s="577" t="b">
        <v>1</v>
      </c>
      <c r="AB49" s="577" t="b">
        <v>1</v>
      </c>
      <c r="AC49" s="577" t="b">
        <v>1</v>
      </c>
      <c r="AD49" s="577" t="b">
        <v>1</v>
      </c>
      <c r="AE49" s="577" t="b">
        <v>1</v>
      </c>
      <c r="AF49" s="577" t="b">
        <v>1</v>
      </c>
      <c r="AG49" s="577" t="b">
        <v>1</v>
      </c>
      <c r="AH49" s="577" t="b">
        <v>1</v>
      </c>
      <c r="AI49" s="577" t="b">
        <v>1</v>
      </c>
      <c r="AJ49" s="577" t="b">
        <v>1</v>
      </c>
    </row>
    <row r="50" spans="1:36">
      <c r="B50" s="1274" t="s">
        <v>300</v>
      </c>
      <c r="C50" s="1275" t="s">
        <v>53</v>
      </c>
      <c r="D50" s="1276">
        <f t="shared" si="1"/>
        <v>0</v>
      </c>
      <c r="E50" s="607">
        <f t="shared" si="35"/>
        <v>0</v>
      </c>
      <c r="F50" s="1302">
        <v>0</v>
      </c>
      <c r="G50" s="1303">
        <v>0</v>
      </c>
      <c r="H50" s="1304">
        <v>0</v>
      </c>
      <c r="I50" s="638">
        <f t="shared" si="36"/>
        <v>0</v>
      </c>
      <c r="J50" s="1302">
        <v>0</v>
      </c>
      <c r="K50" s="1303">
        <v>0</v>
      </c>
      <c r="L50" s="1304">
        <v>0</v>
      </c>
      <c r="M50" s="1305">
        <v>0</v>
      </c>
      <c r="N50" s="646">
        <f t="shared" si="38"/>
        <v>0</v>
      </c>
      <c r="O50" s="1292">
        <v>0</v>
      </c>
      <c r="P50" s="1296">
        <v>0</v>
      </c>
      <c r="Q50" s="1296">
        <v>0</v>
      </c>
      <c r="R50" s="117" t="s">
        <v>1419</v>
      </c>
      <c r="S50" s="117"/>
      <c r="T50" s="117"/>
      <c r="U50" s="117"/>
      <c r="W50" s="577" t="b">
        <v>1</v>
      </c>
      <c r="X50" s="577" t="b">
        <v>1</v>
      </c>
      <c r="Y50" s="577" t="b">
        <v>1</v>
      </c>
      <c r="Z50" s="577" t="b">
        <v>1</v>
      </c>
      <c r="AA50" s="577" t="b">
        <v>1</v>
      </c>
      <c r="AB50" s="577" t="b">
        <v>1</v>
      </c>
      <c r="AC50" s="577" t="b">
        <v>1</v>
      </c>
      <c r="AD50" s="577" t="b">
        <v>1</v>
      </c>
      <c r="AE50" s="577" t="b">
        <v>1</v>
      </c>
      <c r="AF50" s="577" t="b">
        <v>1</v>
      </c>
      <c r="AG50" s="577" t="b">
        <v>1</v>
      </c>
      <c r="AH50" s="577" t="b">
        <v>1</v>
      </c>
      <c r="AI50" s="577" t="b">
        <v>1</v>
      </c>
      <c r="AJ50" s="577" t="b">
        <v>1</v>
      </c>
    </row>
    <row r="51" spans="1:36" ht="26.25">
      <c r="B51" s="1274" t="s">
        <v>302</v>
      </c>
      <c r="C51" s="1280" t="s">
        <v>55</v>
      </c>
      <c r="D51" s="1272">
        <f t="shared" si="1"/>
        <v>0</v>
      </c>
      <c r="E51" s="607">
        <f t="shared" si="35"/>
        <v>0</v>
      </c>
      <c r="F51" s="1306">
        <v>0</v>
      </c>
      <c r="G51" s="1307">
        <v>0</v>
      </c>
      <c r="H51" s="1308">
        <v>0</v>
      </c>
      <c r="I51" s="638">
        <f t="shared" si="36"/>
        <v>0</v>
      </c>
      <c r="J51" s="1306">
        <v>0</v>
      </c>
      <c r="K51" s="1307">
        <v>0</v>
      </c>
      <c r="L51" s="1308">
        <v>0</v>
      </c>
      <c r="M51" s="1309">
        <v>0</v>
      </c>
      <c r="N51" s="638">
        <f t="shared" si="38"/>
        <v>0</v>
      </c>
      <c r="O51" s="1292">
        <v>0</v>
      </c>
      <c r="P51" s="1296">
        <v>0</v>
      </c>
      <c r="Q51" s="1296">
        <v>0</v>
      </c>
      <c r="R51" s="117" t="s">
        <v>1421</v>
      </c>
      <c r="S51" s="117"/>
      <c r="T51" s="117"/>
      <c r="U51" s="117"/>
      <c r="W51" s="577" t="b">
        <v>1</v>
      </c>
      <c r="X51" s="577" t="b">
        <v>1</v>
      </c>
      <c r="Y51" s="577" t="b">
        <v>1</v>
      </c>
      <c r="Z51" s="577" t="b">
        <v>1</v>
      </c>
      <c r="AA51" s="577" t="b">
        <v>1</v>
      </c>
      <c r="AB51" s="577" t="b">
        <v>1</v>
      </c>
      <c r="AC51" s="577" t="b">
        <v>1</v>
      </c>
      <c r="AD51" s="577" t="b">
        <v>1</v>
      </c>
      <c r="AE51" s="577" t="b">
        <v>1</v>
      </c>
      <c r="AF51" s="577" t="b">
        <v>1</v>
      </c>
      <c r="AG51" s="577" t="b">
        <v>1</v>
      </c>
      <c r="AH51" s="577" t="b">
        <v>1</v>
      </c>
      <c r="AI51" s="577" t="b">
        <v>1</v>
      </c>
      <c r="AJ51" s="577" t="b">
        <v>1</v>
      </c>
    </row>
    <row r="52" spans="1:36">
      <c r="B52" s="1283" t="s">
        <v>304</v>
      </c>
      <c r="C52" s="1284" t="s">
        <v>605</v>
      </c>
      <c r="D52" s="1272">
        <f t="shared" si="1"/>
        <v>0</v>
      </c>
      <c r="E52" s="642">
        <f t="shared" si="35"/>
        <v>0</v>
      </c>
      <c r="F52" s="639">
        <f>SUM(F53:F55)</f>
        <v>0</v>
      </c>
      <c r="G52" s="640">
        <f>SUM(G53:G55)</f>
        <v>0</v>
      </c>
      <c r="H52" s="677">
        <f>SUM(H53:H55)</f>
        <v>0</v>
      </c>
      <c r="I52" s="638">
        <f t="shared" si="36"/>
        <v>0</v>
      </c>
      <c r="J52" s="639">
        <f t="shared" ref="J52:Q52" si="48">SUM(J53:J55)</f>
        <v>0</v>
      </c>
      <c r="K52" s="640">
        <f t="shared" si="48"/>
        <v>0</v>
      </c>
      <c r="L52" s="677">
        <f t="shared" si="48"/>
        <v>0</v>
      </c>
      <c r="M52" s="1273">
        <f t="shared" si="48"/>
        <v>0</v>
      </c>
      <c r="N52" s="638">
        <f t="shared" si="38"/>
        <v>0</v>
      </c>
      <c r="O52" s="640">
        <f t="shared" ref="O52:P52" si="49">SUM(O53:O55)</f>
        <v>0</v>
      </c>
      <c r="P52" s="677">
        <f t="shared" si="49"/>
        <v>0</v>
      </c>
      <c r="Q52" s="642">
        <f t="shared" si="48"/>
        <v>0</v>
      </c>
      <c r="R52" s="117"/>
      <c r="S52" s="117"/>
      <c r="T52" s="117"/>
      <c r="U52" s="117"/>
      <c r="W52" s="577" t="b">
        <v>1</v>
      </c>
      <c r="X52" s="577" t="b">
        <v>1</v>
      </c>
      <c r="Y52" s="577" t="b">
        <v>1</v>
      </c>
      <c r="Z52" s="577" t="b">
        <v>1</v>
      </c>
      <c r="AA52" s="577" t="b">
        <v>1</v>
      </c>
      <c r="AB52" s="577" t="b">
        <v>1</v>
      </c>
      <c r="AC52" s="577" t="b">
        <v>1</v>
      </c>
      <c r="AD52" s="577" t="b">
        <v>1</v>
      </c>
      <c r="AE52" s="577" t="b">
        <v>1</v>
      </c>
      <c r="AF52" s="577" t="b">
        <v>1</v>
      </c>
      <c r="AG52" s="577" t="b">
        <v>1</v>
      </c>
      <c r="AH52" s="577" t="b">
        <v>1</v>
      </c>
      <c r="AI52" s="577" t="b">
        <v>1</v>
      </c>
      <c r="AJ52" s="577" t="b">
        <v>1</v>
      </c>
    </row>
    <row r="53" spans="1:36">
      <c r="B53" s="1285" t="s">
        <v>306</v>
      </c>
      <c r="C53" s="1280" t="s">
        <v>47</v>
      </c>
      <c r="D53" s="1272">
        <f t="shared" si="1"/>
        <v>0</v>
      </c>
      <c r="E53" s="607">
        <f t="shared" si="35"/>
        <v>0</v>
      </c>
      <c r="F53" s="1306">
        <v>0</v>
      </c>
      <c r="G53" s="1307">
        <v>0</v>
      </c>
      <c r="H53" s="1308">
        <v>0</v>
      </c>
      <c r="I53" s="638">
        <f t="shared" si="36"/>
        <v>0</v>
      </c>
      <c r="J53" s="1306">
        <v>0</v>
      </c>
      <c r="K53" s="1307">
        <v>0</v>
      </c>
      <c r="L53" s="1308">
        <v>0</v>
      </c>
      <c r="M53" s="1309">
        <v>0</v>
      </c>
      <c r="N53" s="638">
        <f t="shared" si="38"/>
        <v>0</v>
      </c>
      <c r="O53" s="1292">
        <v>0</v>
      </c>
      <c r="P53" s="1296">
        <v>0</v>
      </c>
      <c r="Q53" s="1296">
        <v>0</v>
      </c>
      <c r="R53" s="117" t="s">
        <v>1423</v>
      </c>
      <c r="S53" s="117"/>
      <c r="T53" s="117"/>
      <c r="U53" s="117"/>
      <c r="W53" s="577" t="b">
        <v>1</v>
      </c>
      <c r="X53" s="577" t="b">
        <v>1</v>
      </c>
      <c r="Y53" s="577" t="b">
        <v>1</v>
      </c>
      <c r="Z53" s="577" t="b">
        <v>1</v>
      </c>
      <c r="AA53" s="577" t="b">
        <v>1</v>
      </c>
      <c r="AB53" s="577" t="b">
        <v>1</v>
      </c>
      <c r="AC53" s="577" t="b">
        <v>1</v>
      </c>
      <c r="AD53" s="577" t="b">
        <v>1</v>
      </c>
      <c r="AE53" s="577" t="b">
        <v>1</v>
      </c>
      <c r="AF53" s="577" t="b">
        <v>1</v>
      </c>
      <c r="AG53" s="577" t="b">
        <v>1</v>
      </c>
      <c r="AH53" s="577" t="b">
        <v>1</v>
      </c>
      <c r="AI53" s="577" t="b">
        <v>1</v>
      </c>
      <c r="AJ53" s="577" t="b">
        <v>1</v>
      </c>
    </row>
    <row r="54" spans="1:36">
      <c r="B54" s="1285" t="s">
        <v>615</v>
      </c>
      <c r="C54" s="1280" t="s">
        <v>1439</v>
      </c>
      <c r="D54" s="1272">
        <f t="shared" si="1"/>
        <v>0</v>
      </c>
      <c r="E54" s="607">
        <f t="shared" si="35"/>
        <v>0</v>
      </c>
      <c r="F54" s="1306">
        <v>0</v>
      </c>
      <c r="G54" s="1307">
        <v>0</v>
      </c>
      <c r="H54" s="1308">
        <v>0</v>
      </c>
      <c r="I54" s="638">
        <f t="shared" si="36"/>
        <v>0</v>
      </c>
      <c r="J54" s="1306">
        <v>0</v>
      </c>
      <c r="K54" s="1307">
        <v>0</v>
      </c>
      <c r="L54" s="1308">
        <v>0</v>
      </c>
      <c r="M54" s="1309">
        <v>0</v>
      </c>
      <c r="N54" s="638">
        <f t="shared" si="38"/>
        <v>0</v>
      </c>
      <c r="O54" s="1292">
        <v>0</v>
      </c>
      <c r="P54" s="1296">
        <v>0</v>
      </c>
      <c r="Q54" s="1296">
        <v>0</v>
      </c>
      <c r="R54" s="117" t="s">
        <v>1425</v>
      </c>
      <c r="S54" s="117"/>
      <c r="T54" s="117"/>
      <c r="U54" s="117"/>
      <c r="W54" s="577" t="b">
        <v>1</v>
      </c>
      <c r="X54" s="577" t="b">
        <v>1</v>
      </c>
      <c r="Y54" s="577" t="b">
        <v>1</v>
      </c>
      <c r="Z54" s="577" t="b">
        <v>1</v>
      </c>
      <c r="AA54" s="577" t="b">
        <v>1</v>
      </c>
      <c r="AB54" s="577" t="b">
        <v>1</v>
      </c>
      <c r="AC54" s="577" t="b">
        <v>1</v>
      </c>
      <c r="AD54" s="577" t="b">
        <v>1</v>
      </c>
      <c r="AE54" s="577" t="b">
        <v>1</v>
      </c>
      <c r="AF54" s="577" t="b">
        <v>1</v>
      </c>
      <c r="AG54" s="577" t="b">
        <v>1</v>
      </c>
      <c r="AH54" s="577" t="b">
        <v>1</v>
      </c>
      <c r="AI54" s="577" t="b">
        <v>1</v>
      </c>
      <c r="AJ54" s="577" t="b">
        <v>1</v>
      </c>
    </row>
    <row r="55" spans="1:36" ht="15.75" thickBot="1">
      <c r="B55" s="1310" t="s">
        <v>616</v>
      </c>
      <c r="C55" s="1286" t="s">
        <v>1439</v>
      </c>
      <c r="D55" s="1287">
        <f t="shared" si="1"/>
        <v>0</v>
      </c>
      <c r="E55" s="1311">
        <f t="shared" si="35"/>
        <v>0</v>
      </c>
      <c r="F55" s="1312">
        <v>0</v>
      </c>
      <c r="G55" s="1313">
        <v>0</v>
      </c>
      <c r="H55" s="1314">
        <v>0</v>
      </c>
      <c r="I55" s="638">
        <f t="shared" si="36"/>
        <v>0</v>
      </c>
      <c r="J55" s="1312">
        <v>0</v>
      </c>
      <c r="K55" s="1313">
        <v>0</v>
      </c>
      <c r="L55" s="1314">
        <v>0</v>
      </c>
      <c r="M55" s="1315">
        <v>0</v>
      </c>
      <c r="N55" s="658">
        <f t="shared" si="38"/>
        <v>0</v>
      </c>
      <c r="O55" s="1316">
        <v>0</v>
      </c>
      <c r="P55" s="1317">
        <v>0</v>
      </c>
      <c r="Q55" s="1317">
        <v>0</v>
      </c>
      <c r="R55" s="117" t="s">
        <v>1427</v>
      </c>
      <c r="S55" s="117"/>
      <c r="T55" s="117"/>
      <c r="U55" s="117"/>
      <c r="W55" s="577" t="b">
        <v>1</v>
      </c>
      <c r="X55" s="577" t="b">
        <v>1</v>
      </c>
      <c r="Y55" s="577" t="b">
        <v>1</v>
      </c>
      <c r="Z55" s="577" t="b">
        <v>1</v>
      </c>
      <c r="AA55" s="577" t="b">
        <v>1</v>
      </c>
      <c r="AB55" s="577" t="b">
        <v>1</v>
      </c>
      <c r="AC55" s="577" t="b">
        <v>1</v>
      </c>
      <c r="AD55" s="577" t="b">
        <v>1</v>
      </c>
      <c r="AE55" s="577" t="b">
        <v>1</v>
      </c>
      <c r="AF55" s="577" t="b">
        <v>1</v>
      </c>
      <c r="AG55" s="577" t="b">
        <v>1</v>
      </c>
      <c r="AH55" s="577" t="b">
        <v>1</v>
      </c>
      <c r="AI55" s="577" t="b">
        <v>1</v>
      </c>
      <c r="AJ55" s="577" t="b">
        <v>1</v>
      </c>
    </row>
    <row r="56" spans="1:36" ht="16.5" thickTop="1" thickBot="1">
      <c r="A56" s="576" t="s">
        <v>617</v>
      </c>
      <c r="B56" s="1250" t="s">
        <v>123</v>
      </c>
      <c r="C56" s="1251" t="s">
        <v>618</v>
      </c>
      <c r="D56" s="1291">
        <f t="shared" si="1"/>
        <v>0</v>
      </c>
      <c r="E56" s="598">
        <f t="shared" ref="E56:Q56" si="50">E57+E61+E66+E69+E72+E75</f>
        <v>0</v>
      </c>
      <c r="F56" s="595">
        <f t="shared" si="50"/>
        <v>0</v>
      </c>
      <c r="G56" s="596">
        <f t="shared" si="50"/>
        <v>0</v>
      </c>
      <c r="H56" s="599">
        <f t="shared" si="50"/>
        <v>0</v>
      </c>
      <c r="I56" s="594">
        <f t="shared" si="50"/>
        <v>0</v>
      </c>
      <c r="J56" s="595">
        <f t="shared" si="50"/>
        <v>0</v>
      </c>
      <c r="K56" s="596">
        <f t="shared" si="50"/>
        <v>0</v>
      </c>
      <c r="L56" s="599">
        <f t="shared" si="50"/>
        <v>0</v>
      </c>
      <c r="M56" s="1253">
        <f t="shared" si="50"/>
        <v>0</v>
      </c>
      <c r="N56" s="594">
        <f t="shared" si="50"/>
        <v>0</v>
      </c>
      <c r="O56" s="596">
        <f t="shared" si="50"/>
        <v>0</v>
      </c>
      <c r="P56" s="599">
        <f t="shared" si="50"/>
        <v>0</v>
      </c>
      <c r="Q56" s="598">
        <f t="shared" si="50"/>
        <v>0</v>
      </c>
      <c r="R56" s="117"/>
      <c r="S56" s="117"/>
      <c r="T56" s="117"/>
      <c r="U56" s="117"/>
      <c r="W56" s="577" t="b">
        <v>1</v>
      </c>
      <c r="X56" s="577" t="b">
        <v>1</v>
      </c>
      <c r="Y56" s="577" t="b">
        <v>1</v>
      </c>
      <c r="Z56" s="577" t="b">
        <v>1</v>
      </c>
      <c r="AA56" s="577" t="b">
        <v>1</v>
      </c>
      <c r="AB56" s="577" t="b">
        <v>1</v>
      </c>
      <c r="AC56" s="577" t="b">
        <v>1</v>
      </c>
      <c r="AD56" s="577" t="b">
        <v>1</v>
      </c>
      <c r="AE56" s="577" t="b">
        <v>1</v>
      </c>
      <c r="AF56" s="577" t="b">
        <v>1</v>
      </c>
      <c r="AG56" s="577" t="b">
        <v>1</v>
      </c>
      <c r="AH56" s="577" t="b">
        <v>1</v>
      </c>
      <c r="AI56" s="577" t="b">
        <v>1</v>
      </c>
      <c r="AJ56" s="577" t="b">
        <v>1</v>
      </c>
    </row>
    <row r="57" spans="1:36" ht="15.75" thickTop="1">
      <c r="B57" s="1254" t="s">
        <v>125</v>
      </c>
      <c r="C57" s="1255" t="s">
        <v>6</v>
      </c>
      <c r="D57" s="1256">
        <f t="shared" si="1"/>
        <v>0</v>
      </c>
      <c r="E57" s="607">
        <f t="shared" ref="E57:E78" si="51">SUM(F57:H57)</f>
        <v>0</v>
      </c>
      <c r="F57" s="604">
        <f>SUM(F58:F60)</f>
        <v>0</v>
      </c>
      <c r="G57" s="605">
        <f>SUM(G58:G60)</f>
        <v>0</v>
      </c>
      <c r="H57" s="608">
        <f>SUM(H58:H60)</f>
        <v>0</v>
      </c>
      <c r="I57" s="603">
        <f t="shared" ref="I57" si="52">SUM(J57:L57)</f>
        <v>0</v>
      </c>
      <c r="J57" s="604">
        <f t="shared" ref="J57:M57" si="53">SUM(J58:J60)</f>
        <v>0</v>
      </c>
      <c r="K57" s="605">
        <f t="shared" si="53"/>
        <v>0</v>
      </c>
      <c r="L57" s="608">
        <f t="shared" si="53"/>
        <v>0</v>
      </c>
      <c r="M57" s="1257">
        <f t="shared" si="53"/>
        <v>0</v>
      </c>
      <c r="N57" s="603">
        <f t="shared" ref="N57" si="54">SUM(O57:P57)</f>
        <v>0</v>
      </c>
      <c r="O57" s="605">
        <f t="shared" ref="O57:Q57" si="55">SUM(O58:O60)</f>
        <v>0</v>
      </c>
      <c r="P57" s="608">
        <f t="shared" si="55"/>
        <v>0</v>
      </c>
      <c r="Q57" s="607">
        <f t="shared" si="55"/>
        <v>0</v>
      </c>
      <c r="R57" s="117"/>
      <c r="S57" s="117"/>
      <c r="T57" s="117"/>
      <c r="U57" s="117"/>
      <c r="W57" s="577" t="b">
        <v>1</v>
      </c>
      <c r="X57" s="577" t="b">
        <v>1</v>
      </c>
      <c r="Y57" s="577" t="b">
        <v>1</v>
      </c>
      <c r="Z57" s="577" t="b">
        <v>1</v>
      </c>
      <c r="AA57" s="577" t="b">
        <v>1</v>
      </c>
      <c r="AB57" s="577" t="b">
        <v>1</v>
      </c>
      <c r="AC57" s="577" t="b">
        <v>1</v>
      </c>
      <c r="AD57" s="577" t="b">
        <v>1</v>
      </c>
      <c r="AE57" s="577" t="b">
        <v>1</v>
      </c>
      <c r="AF57" s="577" t="b">
        <v>1</v>
      </c>
      <c r="AG57" s="577" t="b">
        <v>1</v>
      </c>
      <c r="AH57" s="577" t="b">
        <v>1</v>
      </c>
      <c r="AI57" s="577" t="b">
        <v>1</v>
      </c>
      <c r="AJ57" s="577" t="b">
        <v>1</v>
      </c>
    </row>
    <row r="58" spans="1:36">
      <c r="B58" s="1258" t="s">
        <v>400</v>
      </c>
      <c r="C58" s="1259" t="s">
        <v>8</v>
      </c>
      <c r="D58" s="1256">
        <f t="shared" si="1"/>
        <v>0</v>
      </c>
      <c r="E58" s="607">
        <f t="shared" si="51"/>
        <v>0</v>
      </c>
      <c r="F58" s="1292">
        <v>0</v>
      </c>
      <c r="G58" s="1293">
        <v>0</v>
      </c>
      <c r="H58" s="1294">
        <v>0</v>
      </c>
      <c r="I58" s="603">
        <f t="shared" ref="I58:I78" si="56">SUM(J58:L58)</f>
        <v>0</v>
      </c>
      <c r="J58" s="1292">
        <v>0</v>
      </c>
      <c r="K58" s="1293">
        <v>0</v>
      </c>
      <c r="L58" s="1294">
        <v>0</v>
      </c>
      <c r="M58" s="1295">
        <v>0</v>
      </c>
      <c r="N58" s="603">
        <f t="shared" ref="N58:N78" si="57">SUM(O58:P58)</f>
        <v>0</v>
      </c>
      <c r="O58" s="1292">
        <v>0</v>
      </c>
      <c r="P58" s="1296">
        <v>0</v>
      </c>
      <c r="Q58" s="1296">
        <v>0</v>
      </c>
      <c r="R58" s="117" t="s">
        <v>1387</v>
      </c>
      <c r="S58" s="117"/>
      <c r="T58" s="117"/>
      <c r="U58" s="117"/>
      <c r="W58" s="577" t="b">
        <v>1</v>
      </c>
      <c r="X58" s="577" t="b">
        <v>1</v>
      </c>
      <c r="Y58" s="577" t="b">
        <v>1</v>
      </c>
      <c r="Z58" s="577" t="b">
        <v>1</v>
      </c>
      <c r="AA58" s="577" t="b">
        <v>1</v>
      </c>
      <c r="AB58" s="577" t="b">
        <v>1</v>
      </c>
      <c r="AC58" s="577" t="b">
        <v>1</v>
      </c>
      <c r="AD58" s="577" t="b">
        <v>1</v>
      </c>
      <c r="AE58" s="577" t="b">
        <v>1</v>
      </c>
      <c r="AF58" s="577" t="b">
        <v>1</v>
      </c>
      <c r="AG58" s="577" t="b">
        <v>1</v>
      </c>
      <c r="AH58" s="577" t="b">
        <v>1</v>
      </c>
      <c r="AI58" s="577" t="b">
        <v>1</v>
      </c>
      <c r="AJ58" s="577" t="b">
        <v>1</v>
      </c>
    </row>
    <row r="59" spans="1:36">
      <c r="B59" s="1258" t="s">
        <v>401</v>
      </c>
      <c r="C59" s="1259" t="s">
        <v>9</v>
      </c>
      <c r="D59" s="1256">
        <f t="shared" si="1"/>
        <v>0</v>
      </c>
      <c r="E59" s="607">
        <f t="shared" si="51"/>
        <v>0</v>
      </c>
      <c r="F59" s="1292">
        <v>0</v>
      </c>
      <c r="G59" s="1293">
        <v>0</v>
      </c>
      <c r="H59" s="1294">
        <v>0</v>
      </c>
      <c r="I59" s="603">
        <f t="shared" si="56"/>
        <v>0</v>
      </c>
      <c r="J59" s="1292">
        <v>0</v>
      </c>
      <c r="K59" s="1293">
        <v>0</v>
      </c>
      <c r="L59" s="1294">
        <v>0</v>
      </c>
      <c r="M59" s="1295">
        <v>0</v>
      </c>
      <c r="N59" s="603">
        <f t="shared" si="57"/>
        <v>0</v>
      </c>
      <c r="O59" s="1292">
        <v>0</v>
      </c>
      <c r="P59" s="1296">
        <v>0</v>
      </c>
      <c r="Q59" s="1296">
        <v>0</v>
      </c>
      <c r="R59" s="117" t="s">
        <v>1389</v>
      </c>
      <c r="S59" s="117"/>
      <c r="T59" s="117"/>
      <c r="U59" s="117"/>
      <c r="W59" s="577" t="b">
        <v>1</v>
      </c>
      <c r="X59" s="577" t="b">
        <v>1</v>
      </c>
      <c r="Y59" s="577" t="b">
        <v>1</v>
      </c>
      <c r="Z59" s="577" t="b">
        <v>1</v>
      </c>
      <c r="AA59" s="577" t="b">
        <v>1</v>
      </c>
      <c r="AB59" s="577" t="b">
        <v>1</v>
      </c>
      <c r="AC59" s="577" t="b">
        <v>1</v>
      </c>
      <c r="AD59" s="577" t="b">
        <v>1</v>
      </c>
      <c r="AE59" s="577" t="b">
        <v>1</v>
      </c>
      <c r="AF59" s="577" t="b">
        <v>1</v>
      </c>
      <c r="AG59" s="577" t="b">
        <v>1</v>
      </c>
      <c r="AH59" s="577" t="b">
        <v>1</v>
      </c>
      <c r="AI59" s="577" t="b">
        <v>1</v>
      </c>
      <c r="AJ59" s="577" t="b">
        <v>1</v>
      </c>
    </row>
    <row r="60" spans="1:36">
      <c r="B60" s="1258" t="s">
        <v>619</v>
      </c>
      <c r="C60" s="1259" t="s">
        <v>11</v>
      </c>
      <c r="D60" s="1256">
        <f t="shared" si="1"/>
        <v>0</v>
      </c>
      <c r="E60" s="607">
        <f t="shared" si="51"/>
        <v>0</v>
      </c>
      <c r="F60" s="1292">
        <v>0</v>
      </c>
      <c r="G60" s="1293">
        <v>0</v>
      </c>
      <c r="H60" s="1294">
        <v>0</v>
      </c>
      <c r="I60" s="603">
        <f t="shared" si="56"/>
        <v>0</v>
      </c>
      <c r="J60" s="1292">
        <v>0</v>
      </c>
      <c r="K60" s="1293">
        <v>0</v>
      </c>
      <c r="L60" s="1294">
        <v>0</v>
      </c>
      <c r="M60" s="1295">
        <v>0</v>
      </c>
      <c r="N60" s="603">
        <f t="shared" si="57"/>
        <v>0</v>
      </c>
      <c r="O60" s="1292">
        <v>0</v>
      </c>
      <c r="P60" s="1296">
        <v>0</v>
      </c>
      <c r="Q60" s="1296">
        <v>0</v>
      </c>
      <c r="R60" s="117" t="s">
        <v>1391</v>
      </c>
      <c r="S60" s="117"/>
      <c r="T60" s="117"/>
      <c r="U60" s="117"/>
      <c r="W60" s="577" t="b">
        <v>1</v>
      </c>
      <c r="X60" s="577" t="b">
        <v>1</v>
      </c>
      <c r="Y60" s="577" t="b">
        <v>1</v>
      </c>
      <c r="Z60" s="577" t="b">
        <v>1</v>
      </c>
      <c r="AA60" s="577" t="b">
        <v>1</v>
      </c>
      <c r="AB60" s="577" t="b">
        <v>1</v>
      </c>
      <c r="AC60" s="577" t="b">
        <v>1</v>
      </c>
      <c r="AD60" s="577" t="b">
        <v>1</v>
      </c>
      <c r="AE60" s="577" t="b">
        <v>1</v>
      </c>
      <c r="AF60" s="577" t="b">
        <v>1</v>
      </c>
      <c r="AG60" s="577" t="b">
        <v>1</v>
      </c>
      <c r="AH60" s="577" t="b">
        <v>1</v>
      </c>
      <c r="AI60" s="577" t="b">
        <v>1</v>
      </c>
      <c r="AJ60" s="577" t="b">
        <v>1</v>
      </c>
    </row>
    <row r="61" spans="1:36">
      <c r="B61" s="1254" t="s">
        <v>127</v>
      </c>
      <c r="C61" s="1262" t="s">
        <v>13</v>
      </c>
      <c r="D61" s="1256">
        <f t="shared" si="1"/>
        <v>0</v>
      </c>
      <c r="E61" s="607">
        <f t="shared" si="51"/>
        <v>0</v>
      </c>
      <c r="F61" s="604">
        <f>SUM(F62:F65)</f>
        <v>0</v>
      </c>
      <c r="G61" s="605">
        <f>SUM(G62:G65)</f>
        <v>0</v>
      </c>
      <c r="H61" s="608">
        <f>SUM(H62:H65)</f>
        <v>0</v>
      </c>
      <c r="I61" s="603">
        <f t="shared" si="56"/>
        <v>0</v>
      </c>
      <c r="J61" s="604">
        <f t="shared" ref="J61:M61" si="58">SUM(J62:J65)</f>
        <v>0</v>
      </c>
      <c r="K61" s="605">
        <f t="shared" si="58"/>
        <v>0</v>
      </c>
      <c r="L61" s="608">
        <f t="shared" si="58"/>
        <v>0</v>
      </c>
      <c r="M61" s="1257">
        <f t="shared" si="58"/>
        <v>0</v>
      </c>
      <c r="N61" s="603">
        <f t="shared" si="57"/>
        <v>0</v>
      </c>
      <c r="O61" s="605">
        <f t="shared" ref="O61:Q61" si="59">SUM(O62:O65)</f>
        <v>0</v>
      </c>
      <c r="P61" s="608">
        <f t="shared" si="59"/>
        <v>0</v>
      </c>
      <c r="Q61" s="607">
        <f t="shared" si="59"/>
        <v>0</v>
      </c>
      <c r="R61" s="117"/>
      <c r="S61" s="117"/>
      <c r="T61" s="117"/>
      <c r="U61" s="117"/>
      <c r="W61" s="577" t="b">
        <v>1</v>
      </c>
      <c r="X61" s="577" t="b">
        <v>1</v>
      </c>
      <c r="Y61" s="577" t="b">
        <v>1</v>
      </c>
      <c r="Z61" s="577" t="b">
        <v>1</v>
      </c>
      <c r="AA61" s="577" t="b">
        <v>1</v>
      </c>
      <c r="AB61" s="577" t="b">
        <v>1</v>
      </c>
      <c r="AC61" s="577" t="b">
        <v>1</v>
      </c>
      <c r="AD61" s="577" t="b">
        <v>1</v>
      </c>
      <c r="AE61" s="577" t="b">
        <v>1</v>
      </c>
      <c r="AF61" s="577" t="b">
        <v>1</v>
      </c>
      <c r="AG61" s="577" t="b">
        <v>1</v>
      </c>
      <c r="AH61" s="577" t="b">
        <v>1</v>
      </c>
      <c r="AI61" s="577" t="b">
        <v>1</v>
      </c>
      <c r="AJ61" s="577" t="b">
        <v>1</v>
      </c>
    </row>
    <row r="62" spans="1:36">
      <c r="B62" s="1258" t="s">
        <v>129</v>
      </c>
      <c r="C62" s="1259" t="s">
        <v>15</v>
      </c>
      <c r="D62" s="1256">
        <f t="shared" si="1"/>
        <v>0</v>
      </c>
      <c r="E62" s="607">
        <f t="shared" si="51"/>
        <v>0</v>
      </c>
      <c r="F62" s="1292">
        <v>0</v>
      </c>
      <c r="G62" s="1293">
        <v>0</v>
      </c>
      <c r="H62" s="1294">
        <v>0</v>
      </c>
      <c r="I62" s="603">
        <f t="shared" si="56"/>
        <v>0</v>
      </c>
      <c r="J62" s="1292">
        <v>0</v>
      </c>
      <c r="K62" s="1293">
        <v>0</v>
      </c>
      <c r="L62" s="1294">
        <v>0</v>
      </c>
      <c r="M62" s="1295">
        <v>0</v>
      </c>
      <c r="N62" s="603">
        <f t="shared" si="57"/>
        <v>0</v>
      </c>
      <c r="O62" s="1292">
        <v>0</v>
      </c>
      <c r="P62" s="1296">
        <v>0</v>
      </c>
      <c r="Q62" s="1296">
        <v>0</v>
      </c>
      <c r="R62" s="117" t="s">
        <v>1393</v>
      </c>
      <c r="S62" s="117"/>
      <c r="T62" s="117"/>
      <c r="U62" s="117"/>
      <c r="W62" s="577" t="b">
        <v>1</v>
      </c>
      <c r="X62" s="577" t="b">
        <v>1</v>
      </c>
      <c r="Y62" s="577" t="b">
        <v>1</v>
      </c>
      <c r="Z62" s="577" t="b">
        <v>1</v>
      </c>
      <c r="AA62" s="577" t="b">
        <v>1</v>
      </c>
      <c r="AB62" s="577" t="b">
        <v>1</v>
      </c>
      <c r="AC62" s="577" t="b">
        <v>1</v>
      </c>
      <c r="AD62" s="577" t="b">
        <v>1</v>
      </c>
      <c r="AE62" s="577" t="b">
        <v>1</v>
      </c>
      <c r="AF62" s="577" t="b">
        <v>1</v>
      </c>
      <c r="AG62" s="577" t="b">
        <v>1</v>
      </c>
      <c r="AH62" s="577" t="b">
        <v>1</v>
      </c>
      <c r="AI62" s="577" t="b">
        <v>1</v>
      </c>
      <c r="AJ62" s="577" t="b">
        <v>1</v>
      </c>
    </row>
    <row r="63" spans="1:36">
      <c r="B63" s="1258" t="s">
        <v>131</v>
      </c>
      <c r="C63" s="1259" t="s">
        <v>593</v>
      </c>
      <c r="D63" s="1256">
        <f t="shared" si="1"/>
        <v>0</v>
      </c>
      <c r="E63" s="607">
        <f t="shared" si="51"/>
        <v>0</v>
      </c>
      <c r="F63" s="1292">
        <v>0</v>
      </c>
      <c r="G63" s="1293">
        <v>0</v>
      </c>
      <c r="H63" s="1294">
        <v>0</v>
      </c>
      <c r="I63" s="603">
        <f t="shared" si="56"/>
        <v>0</v>
      </c>
      <c r="J63" s="1292">
        <v>0</v>
      </c>
      <c r="K63" s="1293">
        <v>0</v>
      </c>
      <c r="L63" s="1294">
        <v>0</v>
      </c>
      <c r="M63" s="1295">
        <v>0</v>
      </c>
      <c r="N63" s="603">
        <f t="shared" si="57"/>
        <v>0</v>
      </c>
      <c r="O63" s="1292">
        <v>0</v>
      </c>
      <c r="P63" s="1296">
        <v>0</v>
      </c>
      <c r="Q63" s="1296">
        <v>0</v>
      </c>
      <c r="R63" s="671" t="s">
        <v>1395</v>
      </c>
      <c r="S63" s="671" t="s">
        <v>1440</v>
      </c>
      <c r="T63" s="671" t="s">
        <v>1441</v>
      </c>
      <c r="U63" s="671" t="s">
        <v>1442</v>
      </c>
      <c r="W63" s="577" t="b">
        <v>1</v>
      </c>
      <c r="X63" s="577" t="b">
        <v>1</v>
      </c>
      <c r="Y63" s="577" t="b">
        <v>1</v>
      </c>
      <c r="Z63" s="577" t="b">
        <v>1</v>
      </c>
      <c r="AA63" s="577" t="b">
        <v>1</v>
      </c>
      <c r="AB63" s="577" t="b">
        <v>1</v>
      </c>
      <c r="AC63" s="577" t="b">
        <v>1</v>
      </c>
      <c r="AD63" s="577" t="b">
        <v>1</v>
      </c>
      <c r="AE63" s="577" t="b">
        <v>1</v>
      </c>
      <c r="AF63" s="577" t="b">
        <v>1</v>
      </c>
      <c r="AG63" s="577" t="b">
        <v>1</v>
      </c>
      <c r="AH63" s="577" t="b">
        <v>1</v>
      </c>
      <c r="AI63" s="577" t="b">
        <v>1</v>
      </c>
      <c r="AJ63" s="577" t="b">
        <v>1</v>
      </c>
    </row>
    <row r="64" spans="1:36">
      <c r="B64" s="1258" t="s">
        <v>133</v>
      </c>
      <c r="C64" s="1259" t="s">
        <v>1334</v>
      </c>
      <c r="D64" s="1256">
        <f t="shared" si="1"/>
        <v>0</v>
      </c>
      <c r="E64" s="607">
        <f t="shared" si="51"/>
        <v>0</v>
      </c>
      <c r="F64" s="1292">
        <v>0</v>
      </c>
      <c r="G64" s="1293">
        <v>0</v>
      </c>
      <c r="H64" s="1294">
        <v>0</v>
      </c>
      <c r="I64" s="603">
        <f t="shared" si="56"/>
        <v>0</v>
      </c>
      <c r="J64" s="1292">
        <v>0</v>
      </c>
      <c r="K64" s="1293">
        <v>0</v>
      </c>
      <c r="L64" s="1294">
        <v>0</v>
      </c>
      <c r="M64" s="1295">
        <v>0</v>
      </c>
      <c r="N64" s="603">
        <f t="shared" si="57"/>
        <v>0</v>
      </c>
      <c r="O64" s="1292">
        <v>0</v>
      </c>
      <c r="P64" s="1296">
        <v>0</v>
      </c>
      <c r="Q64" s="1296">
        <v>0</v>
      </c>
      <c r="R64" s="671" t="s">
        <v>1397</v>
      </c>
      <c r="S64" s="117"/>
      <c r="T64" s="117"/>
      <c r="U64" s="117"/>
      <c r="W64" s="577" t="b">
        <v>1</v>
      </c>
      <c r="X64" s="577" t="b">
        <v>1</v>
      </c>
      <c r="Y64" s="577" t="b">
        <v>1</v>
      </c>
      <c r="Z64" s="577" t="b">
        <v>1</v>
      </c>
      <c r="AA64" s="577" t="b">
        <v>1</v>
      </c>
      <c r="AB64" s="577" t="b">
        <v>1</v>
      </c>
      <c r="AC64" s="577" t="b">
        <v>1</v>
      </c>
      <c r="AD64" s="577" t="b">
        <v>1</v>
      </c>
      <c r="AE64" s="577" t="b">
        <v>1</v>
      </c>
      <c r="AF64" s="577" t="b">
        <v>1</v>
      </c>
      <c r="AG64" s="577" t="b">
        <v>1</v>
      </c>
      <c r="AH64" s="577" t="b">
        <v>1</v>
      </c>
      <c r="AI64" s="577" t="b">
        <v>1</v>
      </c>
      <c r="AJ64" s="577" t="b">
        <v>1</v>
      </c>
    </row>
    <row r="65" spans="1:36" ht="38.25">
      <c r="B65" s="1258" t="s">
        <v>620</v>
      </c>
      <c r="C65" s="1259" t="s">
        <v>597</v>
      </c>
      <c r="D65" s="1256">
        <f t="shared" si="1"/>
        <v>0</v>
      </c>
      <c r="E65" s="607">
        <f t="shared" si="51"/>
        <v>0</v>
      </c>
      <c r="F65" s="1292">
        <v>0</v>
      </c>
      <c r="G65" s="1293">
        <v>0</v>
      </c>
      <c r="H65" s="1294">
        <v>0</v>
      </c>
      <c r="I65" s="603">
        <f t="shared" si="56"/>
        <v>0</v>
      </c>
      <c r="J65" s="1292">
        <v>0</v>
      </c>
      <c r="K65" s="1293">
        <v>0</v>
      </c>
      <c r="L65" s="1294">
        <v>0</v>
      </c>
      <c r="M65" s="1295">
        <v>0</v>
      </c>
      <c r="N65" s="603">
        <f t="shared" si="57"/>
        <v>0</v>
      </c>
      <c r="O65" s="1292">
        <v>0</v>
      </c>
      <c r="P65" s="1296">
        <v>0</v>
      </c>
      <c r="Q65" s="1296">
        <v>0</v>
      </c>
      <c r="R65" s="671" t="s">
        <v>1403</v>
      </c>
      <c r="S65" s="117"/>
      <c r="T65" s="117"/>
      <c r="U65" s="117"/>
      <c r="W65" s="577" t="b">
        <v>1</v>
      </c>
      <c r="X65" s="577" t="b">
        <v>1</v>
      </c>
      <c r="Y65" s="577" t="b">
        <v>1</v>
      </c>
      <c r="Z65" s="577" t="b">
        <v>1</v>
      </c>
      <c r="AA65" s="577" t="b">
        <v>1</v>
      </c>
      <c r="AB65" s="577" t="b">
        <v>1</v>
      </c>
      <c r="AC65" s="577" t="b">
        <v>1</v>
      </c>
      <c r="AD65" s="577" t="b">
        <v>1</v>
      </c>
      <c r="AE65" s="577" t="b">
        <v>1</v>
      </c>
      <c r="AF65" s="577" t="b">
        <v>1</v>
      </c>
      <c r="AG65" s="577" t="b">
        <v>1</v>
      </c>
      <c r="AH65" s="577" t="b">
        <v>1</v>
      </c>
      <c r="AI65" s="577" t="b">
        <v>1</v>
      </c>
      <c r="AJ65" s="577" t="b">
        <v>1</v>
      </c>
    </row>
    <row r="66" spans="1:36">
      <c r="B66" s="1254" t="s">
        <v>135</v>
      </c>
      <c r="C66" s="1263" t="s">
        <v>29</v>
      </c>
      <c r="D66" s="1256">
        <f t="shared" si="1"/>
        <v>0</v>
      </c>
      <c r="E66" s="607">
        <f t="shared" si="51"/>
        <v>0</v>
      </c>
      <c r="F66" s="604">
        <f>SUM(F67:F68)</f>
        <v>0</v>
      </c>
      <c r="G66" s="605">
        <f>SUM(G67:G68)</f>
        <v>0</v>
      </c>
      <c r="H66" s="608">
        <f>SUM(H67:H68)</f>
        <v>0</v>
      </c>
      <c r="I66" s="603">
        <f t="shared" si="56"/>
        <v>0</v>
      </c>
      <c r="J66" s="604">
        <f t="shared" ref="J66:M66" si="60">SUM(J67:J68)</f>
        <v>0</v>
      </c>
      <c r="K66" s="605">
        <f t="shared" si="60"/>
        <v>0</v>
      </c>
      <c r="L66" s="608">
        <f t="shared" si="60"/>
        <v>0</v>
      </c>
      <c r="M66" s="1257">
        <f t="shared" si="60"/>
        <v>0</v>
      </c>
      <c r="N66" s="603">
        <f t="shared" si="57"/>
        <v>0</v>
      </c>
      <c r="O66" s="605">
        <f t="shared" ref="O66:Q66" si="61">SUM(O67:O68)</f>
        <v>0</v>
      </c>
      <c r="P66" s="608">
        <f t="shared" si="61"/>
        <v>0</v>
      </c>
      <c r="Q66" s="607">
        <f t="shared" si="61"/>
        <v>0</v>
      </c>
      <c r="R66" s="117"/>
      <c r="S66" s="117"/>
      <c r="T66" s="117"/>
      <c r="U66" s="117"/>
      <c r="W66" s="577" t="b">
        <v>1</v>
      </c>
      <c r="X66" s="577" t="b">
        <v>1</v>
      </c>
      <c r="Y66" s="577" t="b">
        <v>1</v>
      </c>
      <c r="Z66" s="577" t="b">
        <v>1</v>
      </c>
      <c r="AA66" s="577" t="b">
        <v>1</v>
      </c>
      <c r="AB66" s="577" t="b">
        <v>1</v>
      </c>
      <c r="AC66" s="577" t="b">
        <v>1</v>
      </c>
      <c r="AD66" s="577" t="b">
        <v>1</v>
      </c>
      <c r="AE66" s="577" t="b">
        <v>1</v>
      </c>
      <c r="AF66" s="577" t="b">
        <v>1</v>
      </c>
      <c r="AG66" s="577" t="b">
        <v>1</v>
      </c>
      <c r="AH66" s="577" t="b">
        <v>1</v>
      </c>
      <c r="AI66" s="577" t="b">
        <v>1</v>
      </c>
      <c r="AJ66" s="577" t="b">
        <v>1</v>
      </c>
    </row>
    <row r="67" spans="1:36" ht="51.75">
      <c r="B67" s="1258" t="s">
        <v>402</v>
      </c>
      <c r="C67" s="1264" t="s">
        <v>31</v>
      </c>
      <c r="D67" s="1256">
        <f t="shared" si="1"/>
        <v>0</v>
      </c>
      <c r="E67" s="607">
        <f t="shared" si="51"/>
        <v>0</v>
      </c>
      <c r="F67" s="1292">
        <v>0</v>
      </c>
      <c r="G67" s="1293">
        <v>0</v>
      </c>
      <c r="H67" s="1294">
        <v>0</v>
      </c>
      <c r="I67" s="603">
        <f t="shared" si="56"/>
        <v>0</v>
      </c>
      <c r="J67" s="1292">
        <v>0</v>
      </c>
      <c r="K67" s="1293">
        <v>0</v>
      </c>
      <c r="L67" s="1294">
        <v>0</v>
      </c>
      <c r="M67" s="1295">
        <v>0</v>
      </c>
      <c r="N67" s="603">
        <f t="shared" si="57"/>
        <v>0</v>
      </c>
      <c r="O67" s="1292">
        <v>0</v>
      </c>
      <c r="P67" s="1296">
        <v>0</v>
      </c>
      <c r="Q67" s="1296">
        <v>0</v>
      </c>
      <c r="R67" s="671" t="s">
        <v>1405</v>
      </c>
      <c r="S67" s="117"/>
      <c r="T67" s="117"/>
      <c r="U67" s="117"/>
      <c r="W67" s="577" t="b">
        <v>1</v>
      </c>
      <c r="X67" s="577" t="b">
        <v>1</v>
      </c>
      <c r="Y67" s="577" t="b">
        <v>1</v>
      </c>
      <c r="Z67" s="577" t="b">
        <v>1</v>
      </c>
      <c r="AA67" s="577" t="b">
        <v>1</v>
      </c>
      <c r="AB67" s="577" t="b">
        <v>1</v>
      </c>
      <c r="AC67" s="577" t="b">
        <v>1</v>
      </c>
      <c r="AD67" s="577" t="b">
        <v>1</v>
      </c>
      <c r="AE67" s="577" t="b">
        <v>1</v>
      </c>
      <c r="AF67" s="577" t="b">
        <v>1</v>
      </c>
      <c r="AG67" s="577" t="b">
        <v>1</v>
      </c>
      <c r="AH67" s="577" t="b">
        <v>1</v>
      </c>
      <c r="AI67" s="577" t="b">
        <v>1</v>
      </c>
      <c r="AJ67" s="577" t="b">
        <v>1</v>
      </c>
    </row>
    <row r="68" spans="1:36">
      <c r="B68" s="1258" t="s">
        <v>623</v>
      </c>
      <c r="C68" s="1264" t="s">
        <v>33</v>
      </c>
      <c r="D68" s="1256">
        <f t="shared" si="1"/>
        <v>0</v>
      </c>
      <c r="E68" s="607">
        <f t="shared" si="51"/>
        <v>0</v>
      </c>
      <c r="F68" s="1292">
        <v>0</v>
      </c>
      <c r="G68" s="1293">
        <v>0</v>
      </c>
      <c r="H68" s="1294">
        <v>0</v>
      </c>
      <c r="I68" s="603">
        <f t="shared" si="56"/>
        <v>0</v>
      </c>
      <c r="J68" s="1292">
        <v>0</v>
      </c>
      <c r="K68" s="1293">
        <v>0</v>
      </c>
      <c r="L68" s="1294">
        <v>0</v>
      </c>
      <c r="M68" s="1295">
        <v>0</v>
      </c>
      <c r="N68" s="603">
        <f t="shared" si="57"/>
        <v>0</v>
      </c>
      <c r="O68" s="1292">
        <v>0</v>
      </c>
      <c r="P68" s="1296">
        <v>0</v>
      </c>
      <c r="Q68" s="1296">
        <v>0</v>
      </c>
      <c r="R68" s="671" t="s">
        <v>1407</v>
      </c>
      <c r="S68" s="117"/>
      <c r="T68" s="117"/>
      <c r="U68" s="117"/>
      <c r="W68" s="577" t="b">
        <v>1</v>
      </c>
      <c r="X68" s="577" t="b">
        <v>1</v>
      </c>
      <c r="Y68" s="577" t="b">
        <v>1</v>
      </c>
      <c r="Z68" s="577" t="b">
        <v>1</v>
      </c>
      <c r="AA68" s="577" t="b">
        <v>1</v>
      </c>
      <c r="AB68" s="577" t="b">
        <v>1</v>
      </c>
      <c r="AC68" s="577" t="b">
        <v>1</v>
      </c>
      <c r="AD68" s="577" t="b">
        <v>1</v>
      </c>
      <c r="AE68" s="577" t="b">
        <v>1</v>
      </c>
      <c r="AF68" s="577" t="b">
        <v>1</v>
      </c>
      <c r="AG68" s="577" t="b">
        <v>1</v>
      </c>
      <c r="AH68" s="577" t="b">
        <v>1</v>
      </c>
      <c r="AI68" s="577" t="b">
        <v>1</v>
      </c>
      <c r="AJ68" s="577" t="b">
        <v>1</v>
      </c>
    </row>
    <row r="69" spans="1:36">
      <c r="B69" s="1254" t="s">
        <v>403</v>
      </c>
      <c r="C69" s="1263" t="s">
        <v>35</v>
      </c>
      <c r="D69" s="1256">
        <f t="shared" si="1"/>
        <v>0</v>
      </c>
      <c r="E69" s="607">
        <f t="shared" si="51"/>
        <v>0</v>
      </c>
      <c r="F69" s="604">
        <f>SUM(F70:F71)</f>
        <v>0</v>
      </c>
      <c r="G69" s="605">
        <f>SUM(G70:G71)</f>
        <v>0</v>
      </c>
      <c r="H69" s="608">
        <f>SUM(H70:H71)</f>
        <v>0</v>
      </c>
      <c r="I69" s="603">
        <f t="shared" si="56"/>
        <v>0</v>
      </c>
      <c r="J69" s="604">
        <f t="shared" ref="J69:M69" si="62">SUM(J70:J71)</f>
        <v>0</v>
      </c>
      <c r="K69" s="605">
        <f t="shared" si="62"/>
        <v>0</v>
      </c>
      <c r="L69" s="608">
        <f t="shared" si="62"/>
        <v>0</v>
      </c>
      <c r="M69" s="1257">
        <f t="shared" si="62"/>
        <v>0</v>
      </c>
      <c r="N69" s="603">
        <f t="shared" si="57"/>
        <v>0</v>
      </c>
      <c r="O69" s="605">
        <f t="shared" ref="O69:Q69" si="63">SUM(O70:O71)</f>
        <v>0</v>
      </c>
      <c r="P69" s="608">
        <f t="shared" si="63"/>
        <v>0</v>
      </c>
      <c r="Q69" s="607">
        <f t="shared" si="63"/>
        <v>0</v>
      </c>
      <c r="R69" s="117"/>
      <c r="S69" s="117"/>
      <c r="T69" s="117"/>
      <c r="U69" s="117"/>
      <c r="W69" s="577" t="b">
        <v>1</v>
      </c>
      <c r="X69" s="577" t="b">
        <v>1</v>
      </c>
      <c r="Y69" s="577" t="b">
        <v>1</v>
      </c>
      <c r="Z69" s="577" t="b">
        <v>1</v>
      </c>
      <c r="AA69" s="577" t="b">
        <v>1</v>
      </c>
      <c r="AB69" s="577" t="b">
        <v>1</v>
      </c>
      <c r="AC69" s="577" t="b">
        <v>1</v>
      </c>
      <c r="AD69" s="577" t="b">
        <v>1</v>
      </c>
      <c r="AE69" s="577" t="b">
        <v>1</v>
      </c>
      <c r="AF69" s="577" t="b">
        <v>1</v>
      </c>
      <c r="AG69" s="577" t="b">
        <v>1</v>
      </c>
      <c r="AH69" s="577" t="b">
        <v>1</v>
      </c>
      <c r="AI69" s="577" t="b">
        <v>1</v>
      </c>
      <c r="AJ69" s="577" t="b">
        <v>1</v>
      </c>
    </row>
    <row r="70" spans="1:36">
      <c r="B70" s="1265" t="s">
        <v>404</v>
      </c>
      <c r="C70" s="1264" t="s">
        <v>1335</v>
      </c>
      <c r="D70" s="1256">
        <f t="shared" si="1"/>
        <v>0</v>
      </c>
      <c r="E70" s="607">
        <f t="shared" si="51"/>
        <v>0</v>
      </c>
      <c r="F70" s="1292">
        <v>0</v>
      </c>
      <c r="G70" s="1293">
        <v>0</v>
      </c>
      <c r="H70" s="1294">
        <v>0</v>
      </c>
      <c r="I70" s="603">
        <f t="shared" si="56"/>
        <v>0</v>
      </c>
      <c r="J70" s="1292">
        <v>0</v>
      </c>
      <c r="K70" s="1293">
        <v>0</v>
      </c>
      <c r="L70" s="1294">
        <v>0</v>
      </c>
      <c r="M70" s="1295">
        <v>0</v>
      </c>
      <c r="N70" s="625">
        <f t="shared" si="57"/>
        <v>0</v>
      </c>
      <c r="O70" s="1292">
        <v>0</v>
      </c>
      <c r="P70" s="1296">
        <v>0</v>
      </c>
      <c r="Q70" s="1296">
        <v>0</v>
      </c>
      <c r="R70" s="671" t="s">
        <v>1409</v>
      </c>
      <c r="S70" s="117"/>
      <c r="T70" s="117"/>
      <c r="U70" s="117"/>
      <c r="W70" s="577" t="b">
        <v>1</v>
      </c>
      <c r="X70" s="577" t="b">
        <v>1</v>
      </c>
      <c r="Y70" s="577" t="b">
        <v>1</v>
      </c>
      <c r="Z70" s="577" t="b">
        <v>1</v>
      </c>
      <c r="AA70" s="577" t="b">
        <v>1</v>
      </c>
      <c r="AB70" s="577" t="b">
        <v>1</v>
      </c>
      <c r="AC70" s="577" t="b">
        <v>1</v>
      </c>
      <c r="AD70" s="577" t="b">
        <v>1</v>
      </c>
      <c r="AE70" s="577" t="b">
        <v>1</v>
      </c>
      <c r="AF70" s="577" t="b">
        <v>1</v>
      </c>
      <c r="AG70" s="577" t="b">
        <v>1</v>
      </c>
      <c r="AH70" s="577" t="b">
        <v>1</v>
      </c>
      <c r="AI70" s="577" t="b">
        <v>1</v>
      </c>
      <c r="AJ70" s="577" t="b">
        <v>1</v>
      </c>
    </row>
    <row r="71" spans="1:36" ht="26.25">
      <c r="B71" s="1265" t="s">
        <v>405</v>
      </c>
      <c r="C71" s="1301" t="s">
        <v>604</v>
      </c>
      <c r="D71" s="1256">
        <f t="shared" si="1"/>
        <v>0</v>
      </c>
      <c r="E71" s="607">
        <f t="shared" si="51"/>
        <v>0</v>
      </c>
      <c r="F71" s="1292">
        <v>0</v>
      </c>
      <c r="G71" s="1293">
        <v>0</v>
      </c>
      <c r="H71" s="1294">
        <v>0</v>
      </c>
      <c r="I71" s="603">
        <f t="shared" si="56"/>
        <v>0</v>
      </c>
      <c r="J71" s="1292">
        <v>0</v>
      </c>
      <c r="K71" s="1293">
        <v>0</v>
      </c>
      <c r="L71" s="1294">
        <v>0</v>
      </c>
      <c r="M71" s="1295">
        <v>0</v>
      </c>
      <c r="N71" s="625">
        <f t="shared" si="57"/>
        <v>0</v>
      </c>
      <c r="O71" s="1292">
        <v>0</v>
      </c>
      <c r="P71" s="1296">
        <v>0</v>
      </c>
      <c r="Q71" s="1296">
        <v>0</v>
      </c>
      <c r="R71" s="671" t="s">
        <v>1417</v>
      </c>
      <c r="S71" s="117"/>
      <c r="T71" s="117"/>
      <c r="U71" s="117"/>
      <c r="W71" s="577" t="b">
        <v>1</v>
      </c>
      <c r="X71" s="577" t="b">
        <v>1</v>
      </c>
      <c r="Y71" s="577" t="b">
        <v>1</v>
      </c>
      <c r="Z71" s="577" t="b">
        <v>1</v>
      </c>
      <c r="AA71" s="577" t="b">
        <v>1</v>
      </c>
      <c r="AB71" s="577" t="b">
        <v>1</v>
      </c>
      <c r="AC71" s="577" t="b">
        <v>1</v>
      </c>
      <c r="AD71" s="577" t="b">
        <v>1</v>
      </c>
      <c r="AE71" s="577" t="b">
        <v>1</v>
      </c>
      <c r="AF71" s="577" t="b">
        <v>1</v>
      </c>
      <c r="AG71" s="577" t="b">
        <v>1</v>
      </c>
      <c r="AH71" s="577" t="b">
        <v>1</v>
      </c>
      <c r="AI71" s="577" t="b">
        <v>1</v>
      </c>
      <c r="AJ71" s="577" t="b">
        <v>1</v>
      </c>
    </row>
    <row r="72" spans="1:36">
      <c r="B72" s="1254" t="s">
        <v>409</v>
      </c>
      <c r="C72" s="1271" t="s">
        <v>51</v>
      </c>
      <c r="D72" s="1272">
        <f t="shared" si="1"/>
        <v>0</v>
      </c>
      <c r="E72" s="642">
        <f t="shared" si="51"/>
        <v>0</v>
      </c>
      <c r="F72" s="639">
        <f>SUM(F73:F74)</f>
        <v>0</v>
      </c>
      <c r="G72" s="640">
        <f>SUM(G73:G74)</f>
        <v>0</v>
      </c>
      <c r="H72" s="677">
        <f>SUM(H73:H74)</f>
        <v>0</v>
      </c>
      <c r="I72" s="638">
        <f t="shared" si="56"/>
        <v>0</v>
      </c>
      <c r="J72" s="639">
        <f t="shared" ref="J72:M72" si="64">SUM(J73:J74)</f>
        <v>0</v>
      </c>
      <c r="K72" s="640">
        <f t="shared" si="64"/>
        <v>0</v>
      </c>
      <c r="L72" s="677">
        <f t="shared" si="64"/>
        <v>0</v>
      </c>
      <c r="M72" s="1273">
        <f t="shared" si="64"/>
        <v>0</v>
      </c>
      <c r="N72" s="638">
        <f t="shared" si="57"/>
        <v>0</v>
      </c>
      <c r="O72" s="640">
        <f t="shared" ref="O72:Q72" si="65">SUM(O73:O74)</f>
        <v>0</v>
      </c>
      <c r="P72" s="677">
        <f t="shared" si="65"/>
        <v>0</v>
      </c>
      <c r="Q72" s="642">
        <f t="shared" si="65"/>
        <v>0</v>
      </c>
      <c r="R72" s="117"/>
      <c r="S72" s="117"/>
      <c r="T72" s="117"/>
      <c r="U72" s="117"/>
      <c r="W72" s="577" t="b">
        <v>1</v>
      </c>
      <c r="X72" s="577" t="b">
        <v>1</v>
      </c>
      <c r="Y72" s="577" t="b">
        <v>1</v>
      </c>
      <c r="Z72" s="577" t="b">
        <v>1</v>
      </c>
      <c r="AA72" s="577" t="b">
        <v>1</v>
      </c>
      <c r="AB72" s="577" t="b">
        <v>1</v>
      </c>
      <c r="AC72" s="577" t="b">
        <v>1</v>
      </c>
      <c r="AD72" s="577" t="b">
        <v>1</v>
      </c>
      <c r="AE72" s="577" t="b">
        <v>1</v>
      </c>
      <c r="AF72" s="577" t="b">
        <v>1</v>
      </c>
      <c r="AG72" s="577" t="b">
        <v>1</v>
      </c>
      <c r="AH72" s="577" t="b">
        <v>1</v>
      </c>
      <c r="AI72" s="577" t="b">
        <v>1</v>
      </c>
      <c r="AJ72" s="577" t="b">
        <v>1</v>
      </c>
    </row>
    <row r="73" spans="1:36">
      <c r="B73" s="1274" t="s">
        <v>624</v>
      </c>
      <c r="C73" s="1275" t="s">
        <v>53</v>
      </c>
      <c r="D73" s="1276">
        <f t="shared" si="1"/>
        <v>0</v>
      </c>
      <c r="E73" s="607">
        <f t="shared" si="51"/>
        <v>0</v>
      </c>
      <c r="F73" s="1292">
        <v>0</v>
      </c>
      <c r="G73" s="1293">
        <v>0</v>
      </c>
      <c r="H73" s="1294">
        <v>0</v>
      </c>
      <c r="I73" s="638">
        <f t="shared" si="56"/>
        <v>0</v>
      </c>
      <c r="J73" s="1292">
        <v>0</v>
      </c>
      <c r="K73" s="1293">
        <v>0</v>
      </c>
      <c r="L73" s="1294">
        <v>0</v>
      </c>
      <c r="M73" s="1295">
        <v>0</v>
      </c>
      <c r="N73" s="646">
        <f t="shared" si="57"/>
        <v>0</v>
      </c>
      <c r="O73" s="1292">
        <v>0</v>
      </c>
      <c r="P73" s="1296">
        <v>0</v>
      </c>
      <c r="Q73" s="1296">
        <v>0</v>
      </c>
      <c r="R73" s="117" t="s">
        <v>1419</v>
      </c>
      <c r="S73" s="117"/>
      <c r="T73" s="117"/>
      <c r="U73" s="117"/>
      <c r="W73" s="577" t="b">
        <v>1</v>
      </c>
      <c r="X73" s="577" t="b">
        <v>1</v>
      </c>
      <c r="Y73" s="577" t="b">
        <v>1</v>
      </c>
      <c r="Z73" s="577" t="b">
        <v>1</v>
      </c>
      <c r="AA73" s="577" t="b">
        <v>1</v>
      </c>
      <c r="AB73" s="577" t="b">
        <v>1</v>
      </c>
      <c r="AC73" s="577" t="b">
        <v>1</v>
      </c>
      <c r="AD73" s="577" t="b">
        <v>1</v>
      </c>
      <c r="AE73" s="577" t="b">
        <v>1</v>
      </c>
      <c r="AF73" s="577" t="b">
        <v>1</v>
      </c>
      <c r="AG73" s="577" t="b">
        <v>1</v>
      </c>
      <c r="AH73" s="577" t="b">
        <v>1</v>
      </c>
      <c r="AI73" s="577" t="b">
        <v>1</v>
      </c>
      <c r="AJ73" s="577" t="b">
        <v>1</v>
      </c>
    </row>
    <row r="74" spans="1:36" ht="26.25">
      <c r="B74" s="1274" t="s">
        <v>625</v>
      </c>
      <c r="C74" s="1280" t="s">
        <v>55</v>
      </c>
      <c r="D74" s="1272">
        <f t="shared" si="1"/>
        <v>0</v>
      </c>
      <c r="E74" s="607">
        <f t="shared" si="51"/>
        <v>0</v>
      </c>
      <c r="F74" s="1292">
        <v>0</v>
      </c>
      <c r="G74" s="1293">
        <v>0</v>
      </c>
      <c r="H74" s="1294">
        <v>0</v>
      </c>
      <c r="I74" s="638">
        <f t="shared" si="56"/>
        <v>0</v>
      </c>
      <c r="J74" s="1292">
        <v>0</v>
      </c>
      <c r="K74" s="1293">
        <v>0</v>
      </c>
      <c r="L74" s="1294">
        <v>0</v>
      </c>
      <c r="M74" s="1295">
        <v>0</v>
      </c>
      <c r="N74" s="638">
        <f t="shared" si="57"/>
        <v>0</v>
      </c>
      <c r="O74" s="1292">
        <v>0</v>
      </c>
      <c r="P74" s="1296">
        <v>0</v>
      </c>
      <c r="Q74" s="1296">
        <v>0</v>
      </c>
      <c r="R74" s="117" t="s">
        <v>1421</v>
      </c>
      <c r="S74" s="117"/>
      <c r="T74" s="117"/>
      <c r="U74" s="117"/>
      <c r="W74" s="577" t="b">
        <v>1</v>
      </c>
      <c r="X74" s="577" t="b">
        <v>1</v>
      </c>
      <c r="Y74" s="577" t="b">
        <v>1</v>
      </c>
      <c r="Z74" s="577" t="b">
        <v>1</v>
      </c>
      <c r="AA74" s="577" t="b">
        <v>1</v>
      </c>
      <c r="AB74" s="577" t="b">
        <v>1</v>
      </c>
      <c r="AC74" s="577" t="b">
        <v>1</v>
      </c>
      <c r="AD74" s="577" t="b">
        <v>1</v>
      </c>
      <c r="AE74" s="577" t="b">
        <v>1</v>
      </c>
      <c r="AF74" s="577" t="b">
        <v>1</v>
      </c>
      <c r="AG74" s="577" t="b">
        <v>1</v>
      </c>
      <c r="AH74" s="577" t="b">
        <v>1</v>
      </c>
      <c r="AI74" s="577" t="b">
        <v>1</v>
      </c>
      <c r="AJ74" s="577" t="b">
        <v>1</v>
      </c>
    </row>
    <row r="75" spans="1:36">
      <c r="B75" s="1283" t="s">
        <v>410</v>
      </c>
      <c r="C75" s="1284" t="s">
        <v>605</v>
      </c>
      <c r="D75" s="1272">
        <f t="shared" ref="D75:D88" si="66">E75+I75+M75+N75+Q75</f>
        <v>0</v>
      </c>
      <c r="E75" s="642">
        <f t="shared" si="51"/>
        <v>0</v>
      </c>
      <c r="F75" s="639">
        <f>SUM(F76:F78)</f>
        <v>0</v>
      </c>
      <c r="G75" s="640">
        <f>SUM(G76:G78)</f>
        <v>0</v>
      </c>
      <c r="H75" s="677">
        <f>SUM(H76:H78)</f>
        <v>0</v>
      </c>
      <c r="I75" s="638">
        <f t="shared" si="56"/>
        <v>0</v>
      </c>
      <c r="J75" s="639">
        <f t="shared" ref="J75:M75" si="67">SUM(J76:J78)</f>
        <v>0</v>
      </c>
      <c r="K75" s="640">
        <f t="shared" si="67"/>
        <v>0</v>
      </c>
      <c r="L75" s="677">
        <f t="shared" si="67"/>
        <v>0</v>
      </c>
      <c r="M75" s="1273">
        <f t="shared" si="67"/>
        <v>0</v>
      </c>
      <c r="N75" s="638">
        <f t="shared" si="57"/>
        <v>0</v>
      </c>
      <c r="O75" s="640">
        <f t="shared" ref="O75:Q75" si="68">SUM(O76:O78)</f>
        <v>0</v>
      </c>
      <c r="P75" s="677">
        <f t="shared" si="68"/>
        <v>0</v>
      </c>
      <c r="Q75" s="642">
        <f t="shared" si="68"/>
        <v>0</v>
      </c>
      <c r="R75" s="117"/>
      <c r="S75" s="117"/>
      <c r="T75" s="117"/>
      <c r="U75" s="117"/>
      <c r="W75" s="577" t="b">
        <v>1</v>
      </c>
      <c r="X75" s="577" t="b">
        <v>1</v>
      </c>
      <c r="Y75" s="577" t="b">
        <v>1</v>
      </c>
      <c r="Z75" s="577" t="b">
        <v>1</v>
      </c>
      <c r="AA75" s="577" t="b">
        <v>1</v>
      </c>
      <c r="AB75" s="577" t="b">
        <v>1</v>
      </c>
      <c r="AC75" s="577" t="b">
        <v>1</v>
      </c>
      <c r="AD75" s="577" t="b">
        <v>1</v>
      </c>
      <c r="AE75" s="577" t="b">
        <v>1</v>
      </c>
      <c r="AF75" s="577" t="b">
        <v>1</v>
      </c>
      <c r="AG75" s="577" t="b">
        <v>1</v>
      </c>
      <c r="AH75" s="577" t="b">
        <v>1</v>
      </c>
      <c r="AI75" s="577" t="b">
        <v>1</v>
      </c>
      <c r="AJ75" s="577" t="b">
        <v>1</v>
      </c>
    </row>
    <row r="76" spans="1:36">
      <c r="B76" s="1285" t="s">
        <v>411</v>
      </c>
      <c r="C76" s="1280" t="s">
        <v>47</v>
      </c>
      <c r="D76" s="1272">
        <f t="shared" si="66"/>
        <v>0</v>
      </c>
      <c r="E76" s="607">
        <f t="shared" si="51"/>
        <v>0</v>
      </c>
      <c r="F76" s="1292">
        <v>0</v>
      </c>
      <c r="G76" s="1293">
        <v>0</v>
      </c>
      <c r="H76" s="1294">
        <v>0</v>
      </c>
      <c r="I76" s="638">
        <f t="shared" si="56"/>
        <v>0</v>
      </c>
      <c r="J76" s="1292">
        <v>0</v>
      </c>
      <c r="K76" s="1293">
        <v>0</v>
      </c>
      <c r="L76" s="1294">
        <v>0</v>
      </c>
      <c r="M76" s="1295">
        <v>0</v>
      </c>
      <c r="N76" s="638">
        <f t="shared" si="57"/>
        <v>0</v>
      </c>
      <c r="O76" s="1292">
        <v>0</v>
      </c>
      <c r="P76" s="1296">
        <v>0</v>
      </c>
      <c r="Q76" s="1296">
        <v>0</v>
      </c>
      <c r="R76" s="117" t="s">
        <v>1423</v>
      </c>
      <c r="S76" s="117"/>
      <c r="T76" s="117"/>
      <c r="U76" s="117"/>
      <c r="W76" s="577" t="b">
        <v>1</v>
      </c>
      <c r="X76" s="577" t="b">
        <v>1</v>
      </c>
      <c r="Y76" s="577" t="b">
        <v>1</v>
      </c>
      <c r="Z76" s="577" t="b">
        <v>1</v>
      </c>
      <c r="AA76" s="577" t="b">
        <v>1</v>
      </c>
      <c r="AB76" s="577" t="b">
        <v>1</v>
      </c>
      <c r="AC76" s="577" t="b">
        <v>1</v>
      </c>
      <c r="AD76" s="577" t="b">
        <v>1</v>
      </c>
      <c r="AE76" s="577" t="b">
        <v>1</v>
      </c>
      <c r="AF76" s="577" t="b">
        <v>1</v>
      </c>
      <c r="AG76" s="577" t="b">
        <v>1</v>
      </c>
      <c r="AH76" s="577" t="b">
        <v>1</v>
      </c>
      <c r="AI76" s="577" t="b">
        <v>1</v>
      </c>
      <c r="AJ76" s="577" t="b">
        <v>1</v>
      </c>
    </row>
    <row r="77" spans="1:36">
      <c r="B77" s="1274" t="s">
        <v>412</v>
      </c>
      <c r="C77" s="1280" t="s">
        <v>1439</v>
      </c>
      <c r="D77" s="1272">
        <f t="shared" si="66"/>
        <v>0</v>
      </c>
      <c r="E77" s="607">
        <f t="shared" si="51"/>
        <v>0</v>
      </c>
      <c r="F77" s="1292">
        <v>0</v>
      </c>
      <c r="G77" s="1293">
        <v>0</v>
      </c>
      <c r="H77" s="1294">
        <v>0</v>
      </c>
      <c r="I77" s="638">
        <f t="shared" si="56"/>
        <v>0</v>
      </c>
      <c r="J77" s="1292">
        <v>0</v>
      </c>
      <c r="K77" s="1293">
        <v>0</v>
      </c>
      <c r="L77" s="1294">
        <v>0</v>
      </c>
      <c r="M77" s="1295">
        <v>0</v>
      </c>
      <c r="N77" s="638">
        <f t="shared" si="57"/>
        <v>0</v>
      </c>
      <c r="O77" s="1292">
        <v>0</v>
      </c>
      <c r="P77" s="1296">
        <v>0</v>
      </c>
      <c r="Q77" s="1296">
        <v>0</v>
      </c>
      <c r="R77" s="117" t="s">
        <v>1425</v>
      </c>
      <c r="S77" s="117"/>
      <c r="T77" s="117"/>
      <c r="U77" s="117"/>
      <c r="W77" s="577" t="b">
        <v>1</v>
      </c>
      <c r="X77" s="577" t="b">
        <v>1</v>
      </c>
      <c r="Y77" s="577" t="b">
        <v>1</v>
      </c>
      <c r="Z77" s="577" t="b">
        <v>1</v>
      </c>
      <c r="AA77" s="577" t="b">
        <v>1</v>
      </c>
      <c r="AB77" s="577" t="b">
        <v>1</v>
      </c>
      <c r="AC77" s="577" t="b">
        <v>1</v>
      </c>
      <c r="AD77" s="577" t="b">
        <v>1</v>
      </c>
      <c r="AE77" s="577" t="b">
        <v>1</v>
      </c>
      <c r="AF77" s="577" t="b">
        <v>1</v>
      </c>
      <c r="AG77" s="577" t="b">
        <v>1</v>
      </c>
      <c r="AH77" s="577" t="b">
        <v>1</v>
      </c>
      <c r="AI77" s="577" t="b">
        <v>1</v>
      </c>
      <c r="AJ77" s="577" t="b">
        <v>1</v>
      </c>
    </row>
    <row r="78" spans="1:36" ht="15.75" thickBot="1">
      <c r="B78" s="1318" t="s">
        <v>413</v>
      </c>
      <c r="C78" s="1286" t="s">
        <v>1439</v>
      </c>
      <c r="D78" s="1287">
        <f t="shared" si="66"/>
        <v>0</v>
      </c>
      <c r="E78" s="1311">
        <f t="shared" si="51"/>
        <v>0</v>
      </c>
      <c r="F78" s="1316">
        <v>0</v>
      </c>
      <c r="G78" s="1319">
        <v>0</v>
      </c>
      <c r="H78" s="1320">
        <v>0</v>
      </c>
      <c r="I78" s="638">
        <f t="shared" si="56"/>
        <v>0</v>
      </c>
      <c r="J78" s="1316">
        <v>0</v>
      </c>
      <c r="K78" s="1319">
        <v>0</v>
      </c>
      <c r="L78" s="1320">
        <v>0</v>
      </c>
      <c r="M78" s="1321">
        <v>0</v>
      </c>
      <c r="N78" s="658">
        <f t="shared" si="57"/>
        <v>0</v>
      </c>
      <c r="O78" s="1316">
        <v>0</v>
      </c>
      <c r="P78" s="1317">
        <v>0</v>
      </c>
      <c r="Q78" s="1317">
        <v>0</v>
      </c>
      <c r="R78" s="117" t="s">
        <v>1427</v>
      </c>
      <c r="S78" s="117"/>
      <c r="T78" s="117"/>
      <c r="U78" s="117"/>
      <c r="W78" s="577" t="b">
        <v>1</v>
      </c>
      <c r="X78" s="577" t="b">
        <v>1</v>
      </c>
      <c r="Y78" s="577" t="b">
        <v>1</v>
      </c>
      <c r="Z78" s="577" t="b">
        <v>1</v>
      </c>
      <c r="AA78" s="577" t="b">
        <v>1</v>
      </c>
      <c r="AB78" s="577" t="b">
        <v>1</v>
      </c>
      <c r="AC78" s="577" t="b">
        <v>1</v>
      </c>
      <c r="AD78" s="577" t="b">
        <v>1</v>
      </c>
      <c r="AE78" s="577" t="b">
        <v>1</v>
      </c>
      <c r="AF78" s="577" t="b">
        <v>1</v>
      </c>
      <c r="AG78" s="577" t="b">
        <v>1</v>
      </c>
      <c r="AH78" s="577" t="b">
        <v>1</v>
      </c>
      <c r="AI78" s="577" t="b">
        <v>1</v>
      </c>
      <c r="AJ78" s="577" t="b">
        <v>1</v>
      </c>
    </row>
    <row r="79" spans="1:36" ht="16.5" thickTop="1" thickBot="1">
      <c r="A79" s="576" t="s">
        <v>658</v>
      </c>
      <c r="B79" s="1250" t="s">
        <v>489</v>
      </c>
      <c r="C79" s="1251" t="s">
        <v>659</v>
      </c>
      <c r="D79" s="1322">
        <f t="shared" si="66"/>
        <v>0</v>
      </c>
      <c r="E79" s="598">
        <f>E80+E84+E89+E91+E94+E97</f>
        <v>0</v>
      </c>
      <c r="F79" s="596">
        <f t="shared" ref="F79:Q79" si="69">F80+F84+F89+F91+F94+F97</f>
        <v>0</v>
      </c>
      <c r="G79" s="596">
        <f t="shared" si="69"/>
        <v>0</v>
      </c>
      <c r="H79" s="599">
        <f t="shared" si="69"/>
        <v>0</v>
      </c>
      <c r="I79" s="594">
        <f t="shared" si="69"/>
        <v>0</v>
      </c>
      <c r="J79" s="595">
        <f t="shared" si="69"/>
        <v>0</v>
      </c>
      <c r="K79" s="596">
        <f t="shared" si="69"/>
        <v>0</v>
      </c>
      <c r="L79" s="599">
        <f t="shared" si="69"/>
        <v>0</v>
      </c>
      <c r="M79" s="1253">
        <f t="shared" si="69"/>
        <v>0</v>
      </c>
      <c r="N79" s="750">
        <f t="shared" si="69"/>
        <v>0</v>
      </c>
      <c r="O79" s="752">
        <f t="shared" si="69"/>
        <v>0</v>
      </c>
      <c r="P79" s="755">
        <f t="shared" si="69"/>
        <v>0</v>
      </c>
      <c r="Q79" s="598">
        <f t="shared" si="69"/>
        <v>0</v>
      </c>
      <c r="R79" s="117"/>
      <c r="S79" s="117"/>
      <c r="T79" s="117"/>
      <c r="U79" s="117"/>
      <c r="W79" s="577" t="b">
        <v>1</v>
      </c>
      <c r="X79" s="577" t="b">
        <v>1</v>
      </c>
      <c r="Y79" s="577" t="b">
        <v>1</v>
      </c>
      <c r="Z79" s="577" t="b">
        <v>1</v>
      </c>
      <c r="AA79" s="577" t="b">
        <v>1</v>
      </c>
      <c r="AB79" s="577" t="b">
        <v>1</v>
      </c>
      <c r="AC79" s="577" t="b">
        <v>1</v>
      </c>
      <c r="AD79" s="577" t="b">
        <v>1</v>
      </c>
      <c r="AE79" s="577" t="b">
        <v>1</v>
      </c>
      <c r="AF79" s="577" t="b">
        <v>1</v>
      </c>
      <c r="AG79" s="577" t="b">
        <v>1</v>
      </c>
      <c r="AH79" s="577" t="b">
        <v>1</v>
      </c>
      <c r="AI79" s="577" t="b">
        <v>1</v>
      </c>
      <c r="AJ79" s="577" t="b">
        <v>1</v>
      </c>
    </row>
    <row r="80" spans="1:36" ht="15.75" thickTop="1">
      <c r="B80" s="1254" t="s">
        <v>491</v>
      </c>
      <c r="C80" s="1255" t="s">
        <v>6</v>
      </c>
      <c r="D80" s="1256">
        <f t="shared" si="66"/>
        <v>0</v>
      </c>
      <c r="E80" s="607">
        <f t="shared" ref="E80:E100" si="70">SUM(F80:H80)</f>
        <v>0</v>
      </c>
      <c r="F80" s="604">
        <f>SUM(F81:F83)</f>
        <v>0</v>
      </c>
      <c r="G80" s="605">
        <f>SUM(G81:G83)</f>
        <v>0</v>
      </c>
      <c r="H80" s="608">
        <f>SUM(H81:H83)</f>
        <v>0</v>
      </c>
      <c r="I80" s="603">
        <f t="shared" ref="I80" si="71">SUM(J80:L80)</f>
        <v>0</v>
      </c>
      <c r="J80" s="604">
        <f t="shared" ref="J80:M80" si="72">SUM(J81:J83)</f>
        <v>0</v>
      </c>
      <c r="K80" s="605">
        <f t="shared" si="72"/>
        <v>0</v>
      </c>
      <c r="L80" s="608">
        <f t="shared" si="72"/>
        <v>0</v>
      </c>
      <c r="M80" s="1257">
        <f t="shared" si="72"/>
        <v>0</v>
      </c>
      <c r="N80" s="603">
        <f t="shared" ref="N80" si="73">SUM(O80:P80)</f>
        <v>0</v>
      </c>
      <c r="O80" s="605">
        <f t="shared" ref="O80:Q80" si="74">SUM(O81:O83)</f>
        <v>0</v>
      </c>
      <c r="P80" s="608">
        <f t="shared" si="74"/>
        <v>0</v>
      </c>
      <c r="Q80" s="607">
        <f t="shared" si="74"/>
        <v>0</v>
      </c>
      <c r="R80" s="117"/>
      <c r="S80" s="117"/>
      <c r="T80" s="117"/>
      <c r="U80" s="117"/>
      <c r="W80" s="577" t="b">
        <v>1</v>
      </c>
      <c r="X80" s="577" t="b">
        <v>1</v>
      </c>
      <c r="Y80" s="577" t="b">
        <v>1</v>
      </c>
      <c r="Z80" s="577" t="b">
        <v>1</v>
      </c>
      <c r="AA80" s="577" t="b">
        <v>1</v>
      </c>
      <c r="AB80" s="577" t="b">
        <v>1</v>
      </c>
      <c r="AC80" s="577" t="b">
        <v>1</v>
      </c>
      <c r="AD80" s="577" t="b">
        <v>1</v>
      </c>
      <c r="AE80" s="577" t="b">
        <v>1</v>
      </c>
      <c r="AF80" s="577" t="b">
        <v>1</v>
      </c>
      <c r="AG80" s="577" t="b">
        <v>1</v>
      </c>
      <c r="AH80" s="577" t="b">
        <v>1</v>
      </c>
      <c r="AI80" s="577" t="b">
        <v>1</v>
      </c>
      <c r="AJ80" s="577" t="b">
        <v>1</v>
      </c>
    </row>
    <row r="81" spans="2:36">
      <c r="B81" s="1258" t="s">
        <v>492</v>
      </c>
      <c r="C81" s="1259" t="s">
        <v>8</v>
      </c>
      <c r="D81" s="1256">
        <f t="shared" si="66"/>
        <v>0</v>
      </c>
      <c r="E81" s="607">
        <f t="shared" si="70"/>
        <v>0</v>
      </c>
      <c r="F81" s="1292">
        <v>0</v>
      </c>
      <c r="G81" s="1323">
        <v>0</v>
      </c>
      <c r="H81" s="1324">
        <v>0</v>
      </c>
      <c r="I81" s="603">
        <f t="shared" ref="I81:I100" si="75">SUM(J81:L81)</f>
        <v>0</v>
      </c>
      <c r="J81" s="1325">
        <v>0</v>
      </c>
      <c r="K81" s="1323">
        <v>0</v>
      </c>
      <c r="L81" s="1324">
        <v>0</v>
      </c>
      <c r="M81" s="1326">
        <v>0</v>
      </c>
      <c r="N81" s="603">
        <f t="shared" ref="N81:N100" si="76">SUM(O81:P81)</f>
        <v>0</v>
      </c>
      <c r="O81" s="1325">
        <v>0</v>
      </c>
      <c r="P81" s="1327">
        <v>0</v>
      </c>
      <c r="Q81" s="1327">
        <v>0</v>
      </c>
      <c r="R81" s="117" t="s">
        <v>1387</v>
      </c>
      <c r="S81" s="117"/>
      <c r="T81" s="117"/>
      <c r="U81" s="117"/>
      <c r="W81" s="577" t="b">
        <v>1</v>
      </c>
      <c r="X81" s="577" t="b">
        <v>1</v>
      </c>
      <c r="Y81" s="577" t="b">
        <v>1</v>
      </c>
      <c r="Z81" s="577" t="b">
        <v>1</v>
      </c>
      <c r="AA81" s="577" t="b">
        <v>1</v>
      </c>
      <c r="AB81" s="577" t="b">
        <v>1</v>
      </c>
      <c r="AC81" s="577" t="b">
        <v>1</v>
      </c>
      <c r="AD81" s="577" t="b">
        <v>1</v>
      </c>
      <c r="AE81" s="577" t="b">
        <v>1</v>
      </c>
      <c r="AF81" s="577" t="b">
        <v>1</v>
      </c>
      <c r="AG81" s="577" t="b">
        <v>1</v>
      </c>
      <c r="AH81" s="577" t="b">
        <v>1</v>
      </c>
      <c r="AI81" s="577" t="b">
        <v>1</v>
      </c>
      <c r="AJ81" s="577" t="b">
        <v>1</v>
      </c>
    </row>
    <row r="82" spans="2:36">
      <c r="B82" s="1258" t="s">
        <v>660</v>
      </c>
      <c r="C82" s="1259" t="s">
        <v>9</v>
      </c>
      <c r="D82" s="1256">
        <f t="shared" si="66"/>
        <v>0</v>
      </c>
      <c r="E82" s="607">
        <f t="shared" si="70"/>
        <v>0</v>
      </c>
      <c r="F82" s="1325">
        <v>0</v>
      </c>
      <c r="G82" s="1323">
        <v>0</v>
      </c>
      <c r="H82" s="1324">
        <v>0</v>
      </c>
      <c r="I82" s="603">
        <f t="shared" si="75"/>
        <v>0</v>
      </c>
      <c r="J82" s="1325">
        <v>0</v>
      </c>
      <c r="K82" s="1323">
        <v>0</v>
      </c>
      <c r="L82" s="1324">
        <v>0</v>
      </c>
      <c r="M82" s="1326">
        <v>0</v>
      </c>
      <c r="N82" s="603">
        <f t="shared" si="76"/>
        <v>0</v>
      </c>
      <c r="O82" s="1325">
        <v>0</v>
      </c>
      <c r="P82" s="1327">
        <v>0</v>
      </c>
      <c r="Q82" s="1327">
        <v>0</v>
      </c>
      <c r="R82" s="117" t="s">
        <v>1389</v>
      </c>
      <c r="S82" s="117"/>
      <c r="T82" s="117"/>
      <c r="U82" s="117"/>
      <c r="W82" s="577" t="b">
        <v>1</v>
      </c>
      <c r="X82" s="577" t="b">
        <v>1</v>
      </c>
      <c r="Y82" s="577" t="b">
        <v>1</v>
      </c>
      <c r="Z82" s="577" t="b">
        <v>1</v>
      </c>
      <c r="AA82" s="577" t="b">
        <v>1</v>
      </c>
      <c r="AB82" s="577" t="b">
        <v>1</v>
      </c>
      <c r="AC82" s="577" t="b">
        <v>1</v>
      </c>
      <c r="AD82" s="577" t="b">
        <v>1</v>
      </c>
      <c r="AE82" s="577" t="b">
        <v>1</v>
      </c>
      <c r="AF82" s="577" t="b">
        <v>1</v>
      </c>
      <c r="AG82" s="577" t="b">
        <v>1</v>
      </c>
      <c r="AH82" s="577" t="b">
        <v>1</v>
      </c>
      <c r="AI82" s="577" t="b">
        <v>1</v>
      </c>
      <c r="AJ82" s="577" t="b">
        <v>1</v>
      </c>
    </row>
    <row r="83" spans="2:36">
      <c r="B83" s="1258" t="s">
        <v>661</v>
      </c>
      <c r="C83" s="1259" t="s">
        <v>11</v>
      </c>
      <c r="D83" s="1256">
        <f t="shared" si="66"/>
        <v>0</v>
      </c>
      <c r="E83" s="607">
        <f t="shared" si="70"/>
        <v>0</v>
      </c>
      <c r="F83" s="1325">
        <v>0</v>
      </c>
      <c r="G83" s="1323">
        <v>0</v>
      </c>
      <c r="H83" s="1324">
        <v>0</v>
      </c>
      <c r="I83" s="603">
        <f t="shared" si="75"/>
        <v>0</v>
      </c>
      <c r="J83" s="1325">
        <v>0</v>
      </c>
      <c r="K83" s="1323">
        <v>0</v>
      </c>
      <c r="L83" s="1324">
        <v>0</v>
      </c>
      <c r="M83" s="1326">
        <v>0</v>
      </c>
      <c r="N83" s="603">
        <f t="shared" si="76"/>
        <v>0</v>
      </c>
      <c r="O83" s="1325">
        <v>0</v>
      </c>
      <c r="P83" s="1327">
        <v>0</v>
      </c>
      <c r="Q83" s="1327">
        <v>0</v>
      </c>
      <c r="R83" s="117" t="s">
        <v>1391</v>
      </c>
      <c r="S83" s="117"/>
      <c r="T83" s="117"/>
      <c r="U83" s="117"/>
      <c r="W83" s="577" t="b">
        <v>1</v>
      </c>
      <c r="X83" s="577" t="b">
        <v>1</v>
      </c>
      <c r="Y83" s="577" t="b">
        <v>1</v>
      </c>
      <c r="Z83" s="577" t="b">
        <v>1</v>
      </c>
      <c r="AA83" s="577" t="b">
        <v>1</v>
      </c>
      <c r="AB83" s="577" t="b">
        <v>1</v>
      </c>
      <c r="AC83" s="577" t="b">
        <v>1</v>
      </c>
      <c r="AD83" s="577" t="b">
        <v>1</v>
      </c>
      <c r="AE83" s="577" t="b">
        <v>1</v>
      </c>
      <c r="AF83" s="577" t="b">
        <v>1</v>
      </c>
      <c r="AG83" s="577" t="b">
        <v>1</v>
      </c>
      <c r="AH83" s="577" t="b">
        <v>1</v>
      </c>
      <c r="AI83" s="577" t="b">
        <v>1</v>
      </c>
      <c r="AJ83" s="577" t="b">
        <v>1</v>
      </c>
    </row>
    <row r="84" spans="2:36">
      <c r="B84" s="1254" t="s">
        <v>149</v>
      </c>
      <c r="C84" s="1262" t="s">
        <v>13</v>
      </c>
      <c r="D84" s="1256">
        <f t="shared" si="66"/>
        <v>0</v>
      </c>
      <c r="E84" s="607">
        <f t="shared" si="70"/>
        <v>0</v>
      </c>
      <c r="F84" s="604">
        <f>SUM(F85:F88)</f>
        <v>0</v>
      </c>
      <c r="G84" s="605">
        <f>SUM(G85:G88)</f>
        <v>0</v>
      </c>
      <c r="H84" s="608">
        <f>SUM(H85:H88)</f>
        <v>0</v>
      </c>
      <c r="I84" s="603">
        <f t="shared" si="75"/>
        <v>0</v>
      </c>
      <c r="J84" s="604">
        <f t="shared" ref="J84:M84" si="77">SUM(J85:J88)</f>
        <v>0</v>
      </c>
      <c r="K84" s="605">
        <f t="shared" si="77"/>
        <v>0</v>
      </c>
      <c r="L84" s="608">
        <f t="shared" si="77"/>
        <v>0</v>
      </c>
      <c r="M84" s="1257">
        <f t="shared" si="77"/>
        <v>0</v>
      </c>
      <c r="N84" s="603">
        <f t="shared" si="76"/>
        <v>0</v>
      </c>
      <c r="O84" s="605">
        <f t="shared" ref="O84:Q84" si="78">SUM(O85:O88)</f>
        <v>0</v>
      </c>
      <c r="P84" s="608">
        <f t="shared" si="78"/>
        <v>0</v>
      </c>
      <c r="Q84" s="607">
        <f t="shared" si="78"/>
        <v>0</v>
      </c>
      <c r="R84" s="117"/>
      <c r="S84" s="117"/>
      <c r="T84" s="117"/>
      <c r="U84" s="117"/>
      <c r="W84" s="577" t="b">
        <v>1</v>
      </c>
      <c r="X84" s="577" t="b">
        <v>1</v>
      </c>
      <c r="Y84" s="577" t="b">
        <v>1</v>
      </c>
      <c r="Z84" s="577" t="b">
        <v>1</v>
      </c>
      <c r="AA84" s="577" t="b">
        <v>1</v>
      </c>
      <c r="AB84" s="577" t="b">
        <v>1</v>
      </c>
      <c r="AC84" s="577" t="b">
        <v>1</v>
      </c>
      <c r="AD84" s="577" t="b">
        <v>1</v>
      </c>
      <c r="AE84" s="577" t="b">
        <v>1</v>
      </c>
      <c r="AF84" s="577" t="b">
        <v>1</v>
      </c>
      <c r="AG84" s="577" t="b">
        <v>1</v>
      </c>
      <c r="AH84" s="577" t="b">
        <v>1</v>
      </c>
      <c r="AI84" s="577" t="b">
        <v>1</v>
      </c>
      <c r="AJ84" s="577" t="b">
        <v>1</v>
      </c>
    </row>
    <row r="85" spans="2:36">
      <c r="B85" s="1258" t="s">
        <v>493</v>
      </c>
      <c r="C85" s="1259" t="s">
        <v>15</v>
      </c>
      <c r="D85" s="1256">
        <f t="shared" si="66"/>
        <v>0</v>
      </c>
      <c r="E85" s="607">
        <f t="shared" si="70"/>
        <v>0</v>
      </c>
      <c r="F85" s="1325">
        <v>0</v>
      </c>
      <c r="G85" s="1323">
        <v>0</v>
      </c>
      <c r="H85" s="1324">
        <v>0</v>
      </c>
      <c r="I85" s="603">
        <f t="shared" si="75"/>
        <v>0</v>
      </c>
      <c r="J85" s="1325">
        <v>0</v>
      </c>
      <c r="K85" s="1323">
        <v>0</v>
      </c>
      <c r="L85" s="1324">
        <v>0</v>
      </c>
      <c r="M85" s="1326">
        <v>0</v>
      </c>
      <c r="N85" s="603">
        <f t="shared" si="76"/>
        <v>0</v>
      </c>
      <c r="O85" s="1325">
        <v>0</v>
      </c>
      <c r="P85" s="1327">
        <v>0</v>
      </c>
      <c r="Q85" s="1327">
        <v>0</v>
      </c>
      <c r="R85" s="117" t="s">
        <v>1393</v>
      </c>
      <c r="S85" s="117"/>
      <c r="T85" s="117"/>
      <c r="U85" s="117"/>
      <c r="W85" s="577" t="b">
        <v>1</v>
      </c>
      <c r="X85" s="577" t="b">
        <v>1</v>
      </c>
      <c r="Y85" s="577" t="b">
        <v>1</v>
      </c>
      <c r="Z85" s="577" t="b">
        <v>1</v>
      </c>
      <c r="AA85" s="577" t="b">
        <v>1</v>
      </c>
      <c r="AB85" s="577" t="b">
        <v>1</v>
      </c>
      <c r="AC85" s="577" t="b">
        <v>1</v>
      </c>
      <c r="AD85" s="577" t="b">
        <v>1</v>
      </c>
      <c r="AE85" s="577" t="b">
        <v>1</v>
      </c>
      <c r="AF85" s="577" t="b">
        <v>1</v>
      </c>
      <c r="AG85" s="577" t="b">
        <v>1</v>
      </c>
      <c r="AH85" s="577" t="b">
        <v>1</v>
      </c>
      <c r="AI85" s="577" t="b">
        <v>1</v>
      </c>
      <c r="AJ85" s="577" t="b">
        <v>1</v>
      </c>
    </row>
    <row r="86" spans="2:36">
      <c r="B86" s="1258" t="s">
        <v>495</v>
      </c>
      <c r="C86" s="1259" t="s">
        <v>593</v>
      </c>
      <c r="D86" s="1256">
        <f t="shared" si="66"/>
        <v>0</v>
      </c>
      <c r="E86" s="607">
        <f t="shared" si="70"/>
        <v>0</v>
      </c>
      <c r="F86" s="1325">
        <v>0</v>
      </c>
      <c r="G86" s="1323">
        <v>0</v>
      </c>
      <c r="H86" s="1324">
        <v>0</v>
      </c>
      <c r="I86" s="603">
        <f t="shared" si="75"/>
        <v>0</v>
      </c>
      <c r="J86" s="1325">
        <v>0</v>
      </c>
      <c r="K86" s="1323">
        <v>0</v>
      </c>
      <c r="L86" s="1324">
        <v>0</v>
      </c>
      <c r="M86" s="1326">
        <v>0</v>
      </c>
      <c r="N86" s="603">
        <f t="shared" si="76"/>
        <v>0</v>
      </c>
      <c r="O86" s="1325">
        <v>0</v>
      </c>
      <c r="P86" s="1327">
        <v>0</v>
      </c>
      <c r="Q86" s="1327">
        <v>0</v>
      </c>
      <c r="R86" s="671" t="s">
        <v>1395</v>
      </c>
      <c r="S86" s="671" t="s">
        <v>1440</v>
      </c>
      <c r="T86" s="671" t="s">
        <v>1441</v>
      </c>
      <c r="U86" s="671" t="s">
        <v>1442</v>
      </c>
      <c r="W86" s="577" t="b">
        <v>1</v>
      </c>
      <c r="X86" s="577" t="b">
        <v>1</v>
      </c>
      <c r="Y86" s="577" t="b">
        <v>1</v>
      </c>
      <c r="Z86" s="577" t="b">
        <v>1</v>
      </c>
      <c r="AA86" s="577" t="b">
        <v>1</v>
      </c>
      <c r="AB86" s="577" t="b">
        <v>1</v>
      </c>
      <c r="AC86" s="577" t="b">
        <v>1</v>
      </c>
      <c r="AD86" s="577" t="b">
        <v>1</v>
      </c>
      <c r="AE86" s="577" t="b">
        <v>1</v>
      </c>
      <c r="AF86" s="577" t="b">
        <v>1</v>
      </c>
      <c r="AG86" s="577" t="b">
        <v>1</v>
      </c>
      <c r="AH86" s="577" t="b">
        <v>1</v>
      </c>
      <c r="AI86" s="577" t="b">
        <v>1</v>
      </c>
      <c r="AJ86" s="577" t="b">
        <v>1</v>
      </c>
    </row>
    <row r="87" spans="2:36">
      <c r="B87" s="1258" t="s">
        <v>662</v>
      </c>
      <c r="C87" s="1259" t="s">
        <v>1334</v>
      </c>
      <c r="D87" s="1256">
        <f t="shared" si="66"/>
        <v>0</v>
      </c>
      <c r="E87" s="607">
        <f t="shared" si="70"/>
        <v>0</v>
      </c>
      <c r="F87" s="1325">
        <v>0</v>
      </c>
      <c r="G87" s="1323">
        <v>0</v>
      </c>
      <c r="H87" s="1324">
        <v>0</v>
      </c>
      <c r="I87" s="603">
        <f t="shared" si="75"/>
        <v>0</v>
      </c>
      <c r="J87" s="1325">
        <v>0</v>
      </c>
      <c r="K87" s="1323">
        <v>0</v>
      </c>
      <c r="L87" s="1324">
        <v>0</v>
      </c>
      <c r="M87" s="1326">
        <v>0</v>
      </c>
      <c r="N87" s="603">
        <f t="shared" si="76"/>
        <v>0</v>
      </c>
      <c r="O87" s="1325">
        <v>0</v>
      </c>
      <c r="P87" s="1327">
        <v>0</v>
      </c>
      <c r="Q87" s="1327">
        <v>0</v>
      </c>
      <c r="R87" s="671" t="s">
        <v>1397</v>
      </c>
      <c r="S87" s="117"/>
      <c r="T87" s="117"/>
      <c r="U87" s="117"/>
      <c r="W87" s="577" t="b">
        <v>1</v>
      </c>
      <c r="X87" s="577" t="b">
        <v>1</v>
      </c>
      <c r="Y87" s="577" t="b">
        <v>1</v>
      </c>
      <c r="Z87" s="577" t="b">
        <v>1</v>
      </c>
      <c r="AA87" s="577" t="b">
        <v>1</v>
      </c>
      <c r="AB87" s="577" t="b">
        <v>1</v>
      </c>
      <c r="AC87" s="577" t="b">
        <v>1</v>
      </c>
      <c r="AD87" s="577" t="b">
        <v>1</v>
      </c>
      <c r="AE87" s="577" t="b">
        <v>1</v>
      </c>
      <c r="AF87" s="577" t="b">
        <v>1</v>
      </c>
      <c r="AG87" s="577" t="b">
        <v>1</v>
      </c>
      <c r="AH87" s="577" t="b">
        <v>1</v>
      </c>
      <c r="AI87" s="577" t="b">
        <v>1</v>
      </c>
      <c r="AJ87" s="577" t="b">
        <v>1</v>
      </c>
    </row>
    <row r="88" spans="2:36">
      <c r="B88" s="1258" t="s">
        <v>663</v>
      </c>
      <c r="C88" s="1259" t="s">
        <v>666</v>
      </c>
      <c r="D88" s="1256">
        <f t="shared" si="66"/>
        <v>0</v>
      </c>
      <c r="E88" s="607">
        <f t="shared" si="70"/>
        <v>0</v>
      </c>
      <c r="F88" s="1325">
        <v>0</v>
      </c>
      <c r="G88" s="1323">
        <v>0</v>
      </c>
      <c r="H88" s="1324">
        <v>0</v>
      </c>
      <c r="I88" s="603">
        <f t="shared" si="75"/>
        <v>0</v>
      </c>
      <c r="J88" s="1325">
        <v>0</v>
      </c>
      <c r="K88" s="1323">
        <v>0</v>
      </c>
      <c r="L88" s="1324">
        <v>0</v>
      </c>
      <c r="M88" s="1326">
        <v>0</v>
      </c>
      <c r="N88" s="603">
        <f t="shared" si="76"/>
        <v>0</v>
      </c>
      <c r="O88" s="1325">
        <v>0</v>
      </c>
      <c r="P88" s="1327">
        <v>0</v>
      </c>
      <c r="Q88" s="1327">
        <v>0</v>
      </c>
      <c r="R88" s="671" t="s">
        <v>1403</v>
      </c>
      <c r="S88" s="117"/>
      <c r="T88" s="117"/>
      <c r="U88" s="117"/>
      <c r="W88" s="577" t="b">
        <v>1</v>
      </c>
      <c r="X88" s="577" t="b">
        <v>1</v>
      </c>
      <c r="Y88" s="577" t="b">
        <v>1</v>
      </c>
      <c r="Z88" s="577" t="b">
        <v>1</v>
      </c>
      <c r="AA88" s="577" t="b">
        <v>1</v>
      </c>
      <c r="AB88" s="577" t="b">
        <v>1</v>
      </c>
      <c r="AC88" s="577" t="b">
        <v>1</v>
      </c>
      <c r="AD88" s="577" t="b">
        <v>1</v>
      </c>
      <c r="AE88" s="577" t="b">
        <v>1</v>
      </c>
      <c r="AF88" s="577" t="b">
        <v>1</v>
      </c>
      <c r="AG88" s="577" t="b">
        <v>1</v>
      </c>
      <c r="AH88" s="577" t="b">
        <v>1</v>
      </c>
      <c r="AI88" s="577" t="b">
        <v>1</v>
      </c>
      <c r="AJ88" s="577" t="b">
        <v>1</v>
      </c>
    </row>
    <row r="89" spans="2:36">
      <c r="B89" s="1254" t="s">
        <v>151</v>
      </c>
      <c r="C89" s="1263" t="s">
        <v>29</v>
      </c>
      <c r="D89" s="1328">
        <f>D90</f>
        <v>0</v>
      </c>
      <c r="E89" s="607">
        <f t="shared" si="70"/>
        <v>0</v>
      </c>
      <c r="F89" s="604">
        <f>F90</f>
        <v>0</v>
      </c>
      <c r="G89" s="605">
        <f>G90</f>
        <v>0</v>
      </c>
      <c r="H89" s="608">
        <f>H90</f>
        <v>0</v>
      </c>
      <c r="I89" s="603">
        <f t="shared" si="75"/>
        <v>0</v>
      </c>
      <c r="J89" s="604">
        <f t="shared" ref="J89:Q89" si="79">J90</f>
        <v>0</v>
      </c>
      <c r="K89" s="605">
        <f t="shared" si="79"/>
        <v>0</v>
      </c>
      <c r="L89" s="608">
        <f t="shared" si="79"/>
        <v>0</v>
      </c>
      <c r="M89" s="1257">
        <f t="shared" si="79"/>
        <v>0</v>
      </c>
      <c r="N89" s="756">
        <f t="shared" si="76"/>
        <v>0</v>
      </c>
      <c r="O89" s="758">
        <f t="shared" ref="O89:P89" si="80">O90</f>
        <v>0</v>
      </c>
      <c r="P89" s="761">
        <f t="shared" si="80"/>
        <v>0</v>
      </c>
      <c r="Q89" s="607">
        <f t="shared" si="79"/>
        <v>0</v>
      </c>
      <c r="R89" s="117"/>
      <c r="S89" s="117"/>
      <c r="T89" s="117"/>
      <c r="U89" s="117"/>
      <c r="W89" s="577" t="b">
        <v>1</v>
      </c>
      <c r="X89" s="577" t="b">
        <v>1</v>
      </c>
      <c r="Y89" s="577" t="b">
        <v>1</v>
      </c>
      <c r="Z89" s="577" t="b">
        <v>1</v>
      </c>
      <c r="AA89" s="577" t="b">
        <v>1</v>
      </c>
      <c r="AB89" s="577" t="b">
        <v>1</v>
      </c>
      <c r="AC89" s="577" t="b">
        <v>1</v>
      </c>
      <c r="AD89" s="577" t="b">
        <v>1</v>
      </c>
      <c r="AE89" s="577" t="b">
        <v>1</v>
      </c>
      <c r="AF89" s="577" t="b">
        <v>1</v>
      </c>
      <c r="AG89" s="577" t="b">
        <v>1</v>
      </c>
      <c r="AH89" s="577" t="b">
        <v>1</v>
      </c>
      <c r="AI89" s="577" t="b">
        <v>1</v>
      </c>
      <c r="AJ89" s="577" t="b">
        <v>1</v>
      </c>
    </row>
    <row r="90" spans="2:36">
      <c r="B90" s="1258" t="s">
        <v>496</v>
      </c>
      <c r="C90" s="1264" t="s">
        <v>667</v>
      </c>
      <c r="D90" s="1256">
        <f t="shared" ref="D90:D100" si="81">E90+I90+M90+N90+Q90</f>
        <v>0</v>
      </c>
      <c r="E90" s="607">
        <f t="shared" si="70"/>
        <v>0</v>
      </c>
      <c r="F90" s="1325">
        <v>0</v>
      </c>
      <c r="G90" s="1323">
        <v>0</v>
      </c>
      <c r="H90" s="1324">
        <v>0</v>
      </c>
      <c r="I90" s="603">
        <f t="shared" si="75"/>
        <v>0</v>
      </c>
      <c r="J90" s="1325">
        <v>0</v>
      </c>
      <c r="K90" s="1323">
        <v>0</v>
      </c>
      <c r="L90" s="1324">
        <v>0</v>
      </c>
      <c r="M90" s="1326">
        <v>0</v>
      </c>
      <c r="N90" s="603">
        <f t="shared" si="76"/>
        <v>0</v>
      </c>
      <c r="O90" s="1325">
        <v>0</v>
      </c>
      <c r="P90" s="1327">
        <v>0</v>
      </c>
      <c r="Q90" s="1327">
        <v>0</v>
      </c>
      <c r="R90" s="671" t="s">
        <v>1405</v>
      </c>
      <c r="S90" s="117"/>
      <c r="T90" s="117"/>
      <c r="U90" s="117"/>
      <c r="W90" s="577" t="b">
        <v>1</v>
      </c>
      <c r="X90" s="577" t="b">
        <v>1</v>
      </c>
      <c r="Y90" s="577" t="b">
        <v>1</v>
      </c>
      <c r="Z90" s="577" t="b">
        <v>1</v>
      </c>
      <c r="AA90" s="577" t="b">
        <v>1</v>
      </c>
      <c r="AB90" s="577" t="b">
        <v>1</v>
      </c>
      <c r="AC90" s="577" t="b">
        <v>1</v>
      </c>
      <c r="AD90" s="577" t="b">
        <v>1</v>
      </c>
      <c r="AE90" s="577" t="b">
        <v>1</v>
      </c>
      <c r="AF90" s="577" t="b">
        <v>1</v>
      </c>
      <c r="AG90" s="577" t="b">
        <v>1</v>
      </c>
      <c r="AH90" s="577" t="b">
        <v>1</v>
      </c>
      <c r="AI90" s="577" t="b">
        <v>1</v>
      </c>
      <c r="AJ90" s="577" t="b">
        <v>1</v>
      </c>
    </row>
    <row r="91" spans="2:36">
      <c r="B91" s="1254" t="s">
        <v>153</v>
      </c>
      <c r="C91" s="1263" t="s">
        <v>35</v>
      </c>
      <c r="D91" s="1256">
        <f t="shared" si="81"/>
        <v>0</v>
      </c>
      <c r="E91" s="607">
        <f t="shared" si="70"/>
        <v>0</v>
      </c>
      <c r="F91" s="604">
        <f>SUM(F92:F93)</f>
        <v>0</v>
      </c>
      <c r="G91" s="605">
        <f>SUM(G92:G93)</f>
        <v>0</v>
      </c>
      <c r="H91" s="608">
        <f>SUM(H92:H93)</f>
        <v>0</v>
      </c>
      <c r="I91" s="603">
        <f t="shared" si="75"/>
        <v>0</v>
      </c>
      <c r="J91" s="604">
        <f t="shared" ref="J91:M91" si="82">SUM(J92:J93)</f>
        <v>0</v>
      </c>
      <c r="K91" s="605">
        <f t="shared" si="82"/>
        <v>0</v>
      </c>
      <c r="L91" s="608">
        <f t="shared" si="82"/>
        <v>0</v>
      </c>
      <c r="M91" s="1257">
        <f t="shared" si="82"/>
        <v>0</v>
      </c>
      <c r="N91" s="603">
        <f t="shared" si="76"/>
        <v>0</v>
      </c>
      <c r="O91" s="605">
        <f t="shared" ref="O91:Q91" si="83">SUM(O92:O93)</f>
        <v>0</v>
      </c>
      <c r="P91" s="608">
        <f t="shared" si="83"/>
        <v>0</v>
      </c>
      <c r="Q91" s="607">
        <f t="shared" si="83"/>
        <v>0</v>
      </c>
      <c r="R91" s="671"/>
      <c r="S91" s="117"/>
      <c r="T91" s="117"/>
      <c r="U91" s="117"/>
      <c r="W91" s="577" t="b">
        <v>1</v>
      </c>
      <c r="X91" s="577" t="b">
        <v>1</v>
      </c>
      <c r="Y91" s="577" t="b">
        <v>1</v>
      </c>
      <c r="Z91" s="577" t="b">
        <v>1</v>
      </c>
      <c r="AA91" s="577" t="b">
        <v>1</v>
      </c>
      <c r="AB91" s="577" t="b">
        <v>1</v>
      </c>
      <c r="AC91" s="577" t="b">
        <v>1</v>
      </c>
      <c r="AD91" s="577" t="b">
        <v>1</v>
      </c>
      <c r="AE91" s="577" t="b">
        <v>1</v>
      </c>
      <c r="AF91" s="577" t="b">
        <v>1</v>
      </c>
      <c r="AG91" s="577" t="b">
        <v>1</v>
      </c>
      <c r="AH91" s="577" t="b">
        <v>1</v>
      </c>
      <c r="AI91" s="577" t="b">
        <v>1</v>
      </c>
      <c r="AJ91" s="577" t="b">
        <v>1</v>
      </c>
    </row>
    <row r="92" spans="2:36">
      <c r="B92" s="1265" t="s">
        <v>497</v>
      </c>
      <c r="C92" s="1264" t="s">
        <v>1335</v>
      </c>
      <c r="D92" s="1256">
        <f t="shared" si="81"/>
        <v>0</v>
      </c>
      <c r="E92" s="607">
        <f t="shared" si="70"/>
        <v>0</v>
      </c>
      <c r="F92" s="1325">
        <v>0</v>
      </c>
      <c r="G92" s="1323">
        <v>0</v>
      </c>
      <c r="H92" s="1324">
        <v>0</v>
      </c>
      <c r="I92" s="603">
        <f t="shared" si="75"/>
        <v>0</v>
      </c>
      <c r="J92" s="1325">
        <v>0</v>
      </c>
      <c r="K92" s="1323">
        <v>0</v>
      </c>
      <c r="L92" s="1324">
        <v>0</v>
      </c>
      <c r="M92" s="1326">
        <v>0</v>
      </c>
      <c r="N92" s="625">
        <f t="shared" si="76"/>
        <v>0</v>
      </c>
      <c r="O92" s="1325">
        <v>0</v>
      </c>
      <c r="P92" s="1327">
        <v>0</v>
      </c>
      <c r="Q92" s="1327">
        <v>0</v>
      </c>
      <c r="R92" s="671" t="s">
        <v>1409</v>
      </c>
      <c r="S92" s="117"/>
      <c r="T92" s="117"/>
      <c r="U92" s="117"/>
      <c r="W92" s="577" t="b">
        <v>1</v>
      </c>
      <c r="X92" s="577" t="b">
        <v>1</v>
      </c>
      <c r="Y92" s="577" t="b">
        <v>1</v>
      </c>
      <c r="Z92" s="577" t="b">
        <v>1</v>
      </c>
      <c r="AA92" s="577" t="b">
        <v>1</v>
      </c>
      <c r="AB92" s="577" t="b">
        <v>1</v>
      </c>
      <c r="AC92" s="577" t="b">
        <v>1</v>
      </c>
      <c r="AD92" s="577" t="b">
        <v>1</v>
      </c>
      <c r="AE92" s="577" t="b">
        <v>1</v>
      </c>
      <c r="AF92" s="577" t="b">
        <v>1</v>
      </c>
      <c r="AG92" s="577" t="b">
        <v>1</v>
      </c>
      <c r="AH92" s="577" t="b">
        <v>1</v>
      </c>
      <c r="AI92" s="577" t="b">
        <v>1</v>
      </c>
      <c r="AJ92" s="577" t="b">
        <v>1</v>
      </c>
    </row>
    <row r="93" spans="2:36" ht="26.25">
      <c r="B93" s="1265" t="s">
        <v>498</v>
      </c>
      <c r="C93" s="1301" t="s">
        <v>604</v>
      </c>
      <c r="D93" s="1256">
        <f t="shared" si="81"/>
        <v>0</v>
      </c>
      <c r="E93" s="607">
        <f t="shared" si="70"/>
        <v>0</v>
      </c>
      <c r="F93" s="1325">
        <v>0</v>
      </c>
      <c r="G93" s="1323">
        <v>0</v>
      </c>
      <c r="H93" s="1324">
        <v>0</v>
      </c>
      <c r="I93" s="603">
        <f t="shared" si="75"/>
        <v>0</v>
      </c>
      <c r="J93" s="1325">
        <v>0</v>
      </c>
      <c r="K93" s="1323">
        <v>0</v>
      </c>
      <c r="L93" s="1324">
        <v>0</v>
      </c>
      <c r="M93" s="1326">
        <v>0</v>
      </c>
      <c r="N93" s="625">
        <f t="shared" si="76"/>
        <v>0</v>
      </c>
      <c r="O93" s="1325">
        <v>0</v>
      </c>
      <c r="P93" s="1327">
        <v>0</v>
      </c>
      <c r="Q93" s="1327">
        <v>0</v>
      </c>
      <c r="R93" s="671" t="s">
        <v>1417</v>
      </c>
      <c r="S93" s="117"/>
      <c r="T93" s="117"/>
      <c r="U93" s="117"/>
      <c r="W93" s="577" t="b">
        <v>1</v>
      </c>
      <c r="X93" s="577" t="b">
        <v>1</v>
      </c>
      <c r="Y93" s="577" t="b">
        <v>1</v>
      </c>
      <c r="Z93" s="577" t="b">
        <v>1</v>
      </c>
      <c r="AA93" s="577" t="b">
        <v>1</v>
      </c>
      <c r="AB93" s="577" t="b">
        <v>1</v>
      </c>
      <c r="AC93" s="577" t="b">
        <v>1</v>
      </c>
      <c r="AD93" s="577" t="b">
        <v>1</v>
      </c>
      <c r="AE93" s="577" t="b">
        <v>1</v>
      </c>
      <c r="AF93" s="577" t="b">
        <v>1</v>
      </c>
      <c r="AG93" s="577" t="b">
        <v>1</v>
      </c>
      <c r="AH93" s="577" t="b">
        <v>1</v>
      </c>
      <c r="AI93" s="577" t="b">
        <v>1</v>
      </c>
      <c r="AJ93" s="577" t="b">
        <v>1</v>
      </c>
    </row>
    <row r="94" spans="2:36">
      <c r="B94" s="1254" t="s">
        <v>155</v>
      </c>
      <c r="C94" s="1271" t="s">
        <v>51</v>
      </c>
      <c r="D94" s="1272">
        <f t="shared" si="81"/>
        <v>0</v>
      </c>
      <c r="E94" s="642">
        <f t="shared" si="70"/>
        <v>0</v>
      </c>
      <c r="F94" s="639">
        <f>SUM(F95:F96)</f>
        <v>0</v>
      </c>
      <c r="G94" s="640">
        <f>SUM(G95:G96)</f>
        <v>0</v>
      </c>
      <c r="H94" s="677">
        <f>SUM(H95:H96)</f>
        <v>0</v>
      </c>
      <c r="I94" s="638">
        <f t="shared" si="75"/>
        <v>0</v>
      </c>
      <c r="J94" s="639">
        <f t="shared" ref="J94:M94" si="84">SUM(J95:J96)</f>
        <v>0</v>
      </c>
      <c r="K94" s="640">
        <f t="shared" si="84"/>
        <v>0</v>
      </c>
      <c r="L94" s="677">
        <f t="shared" si="84"/>
        <v>0</v>
      </c>
      <c r="M94" s="1273">
        <f t="shared" si="84"/>
        <v>0</v>
      </c>
      <c r="N94" s="638">
        <f t="shared" si="76"/>
        <v>0</v>
      </c>
      <c r="O94" s="640">
        <f t="shared" ref="O94:Q94" si="85">SUM(O95:O96)</f>
        <v>0</v>
      </c>
      <c r="P94" s="677">
        <f t="shared" si="85"/>
        <v>0</v>
      </c>
      <c r="Q94" s="642">
        <f t="shared" si="85"/>
        <v>0</v>
      </c>
      <c r="R94" s="671"/>
      <c r="S94" s="117"/>
      <c r="T94" s="117"/>
      <c r="U94" s="117"/>
      <c r="W94" s="577" t="b">
        <v>1</v>
      </c>
      <c r="X94" s="577" t="b">
        <v>1</v>
      </c>
      <c r="Y94" s="577" t="b">
        <v>1</v>
      </c>
      <c r="Z94" s="577" t="b">
        <v>1</v>
      </c>
      <c r="AA94" s="577" t="b">
        <v>1</v>
      </c>
      <c r="AB94" s="577" t="b">
        <v>1</v>
      </c>
      <c r="AC94" s="577" t="b">
        <v>1</v>
      </c>
      <c r="AD94" s="577" t="b">
        <v>1</v>
      </c>
      <c r="AE94" s="577" t="b">
        <v>1</v>
      </c>
      <c r="AF94" s="577" t="b">
        <v>1</v>
      </c>
      <c r="AG94" s="577" t="b">
        <v>1</v>
      </c>
      <c r="AH94" s="577" t="b">
        <v>1</v>
      </c>
      <c r="AI94" s="577" t="b">
        <v>1</v>
      </c>
      <c r="AJ94" s="577" t="b">
        <v>1</v>
      </c>
    </row>
    <row r="95" spans="2:36">
      <c r="B95" s="1274" t="s">
        <v>668</v>
      </c>
      <c r="C95" s="1275" t="s">
        <v>53</v>
      </c>
      <c r="D95" s="1276">
        <f t="shared" si="81"/>
        <v>0</v>
      </c>
      <c r="E95" s="607">
        <f t="shared" si="70"/>
        <v>0</v>
      </c>
      <c r="F95" s="1325">
        <v>0</v>
      </c>
      <c r="G95" s="1323">
        <v>0</v>
      </c>
      <c r="H95" s="1324">
        <v>0</v>
      </c>
      <c r="I95" s="638">
        <f t="shared" si="75"/>
        <v>0</v>
      </c>
      <c r="J95" s="1325">
        <v>0</v>
      </c>
      <c r="K95" s="1323">
        <v>0</v>
      </c>
      <c r="L95" s="1324">
        <v>0</v>
      </c>
      <c r="M95" s="1326">
        <v>0</v>
      </c>
      <c r="N95" s="646">
        <f t="shared" si="76"/>
        <v>0</v>
      </c>
      <c r="O95" s="1325">
        <v>0</v>
      </c>
      <c r="P95" s="1327">
        <v>0</v>
      </c>
      <c r="Q95" s="1327">
        <v>0</v>
      </c>
      <c r="R95" s="117" t="s">
        <v>1419</v>
      </c>
      <c r="S95" s="117"/>
      <c r="T95" s="117"/>
      <c r="U95" s="117"/>
      <c r="W95" s="577" t="b">
        <v>1</v>
      </c>
      <c r="X95" s="577" t="b">
        <v>1</v>
      </c>
      <c r="Y95" s="577" t="b">
        <v>1</v>
      </c>
      <c r="Z95" s="577" t="b">
        <v>1</v>
      </c>
      <c r="AA95" s="577" t="b">
        <v>1</v>
      </c>
      <c r="AB95" s="577" t="b">
        <v>1</v>
      </c>
      <c r="AC95" s="577" t="b">
        <v>1</v>
      </c>
      <c r="AD95" s="577" t="b">
        <v>1</v>
      </c>
      <c r="AE95" s="577" t="b">
        <v>1</v>
      </c>
      <c r="AF95" s="577" t="b">
        <v>1</v>
      </c>
      <c r="AG95" s="577" t="b">
        <v>1</v>
      </c>
      <c r="AH95" s="577" t="b">
        <v>1</v>
      </c>
      <c r="AI95" s="577" t="b">
        <v>1</v>
      </c>
      <c r="AJ95" s="577" t="b">
        <v>1</v>
      </c>
    </row>
    <row r="96" spans="2:36">
      <c r="B96" s="1274" t="s">
        <v>669</v>
      </c>
      <c r="C96" s="1280" t="s">
        <v>670</v>
      </c>
      <c r="D96" s="1272">
        <f t="shared" si="81"/>
        <v>0</v>
      </c>
      <c r="E96" s="607">
        <f t="shared" si="70"/>
        <v>0</v>
      </c>
      <c r="F96" s="1325">
        <v>0</v>
      </c>
      <c r="G96" s="1323">
        <v>0</v>
      </c>
      <c r="H96" s="1324">
        <v>0</v>
      </c>
      <c r="I96" s="638">
        <f t="shared" si="75"/>
        <v>0</v>
      </c>
      <c r="J96" s="1325">
        <v>0</v>
      </c>
      <c r="K96" s="1323">
        <v>0</v>
      </c>
      <c r="L96" s="1324">
        <v>0</v>
      </c>
      <c r="M96" s="1326">
        <v>0</v>
      </c>
      <c r="N96" s="638">
        <f t="shared" si="76"/>
        <v>0</v>
      </c>
      <c r="O96" s="1325">
        <v>0</v>
      </c>
      <c r="P96" s="1327">
        <v>0</v>
      </c>
      <c r="Q96" s="1327">
        <v>0</v>
      </c>
      <c r="R96" s="117" t="s">
        <v>1421</v>
      </c>
      <c r="S96" s="117"/>
      <c r="T96" s="117"/>
      <c r="U96" s="117"/>
      <c r="W96" s="577" t="b">
        <v>1</v>
      </c>
      <c r="X96" s="577" t="b">
        <v>1</v>
      </c>
      <c r="Y96" s="577" t="b">
        <v>1</v>
      </c>
      <c r="Z96" s="577" t="b">
        <v>1</v>
      </c>
      <c r="AA96" s="577" t="b">
        <v>1</v>
      </c>
      <c r="AB96" s="577" t="b">
        <v>1</v>
      </c>
      <c r="AC96" s="577" t="b">
        <v>1</v>
      </c>
      <c r="AD96" s="577" t="b">
        <v>1</v>
      </c>
      <c r="AE96" s="577" t="b">
        <v>1</v>
      </c>
      <c r="AF96" s="577" t="b">
        <v>1</v>
      </c>
      <c r="AG96" s="577" t="b">
        <v>1</v>
      </c>
      <c r="AH96" s="577" t="b">
        <v>1</v>
      </c>
      <c r="AI96" s="577" t="b">
        <v>1</v>
      </c>
      <c r="AJ96" s="577" t="b">
        <v>1</v>
      </c>
    </row>
    <row r="97" spans="2:36">
      <c r="B97" s="1283" t="s">
        <v>157</v>
      </c>
      <c r="C97" s="1284" t="s">
        <v>605</v>
      </c>
      <c r="D97" s="1272">
        <f t="shared" si="81"/>
        <v>0</v>
      </c>
      <c r="E97" s="642">
        <f t="shared" si="70"/>
        <v>0</v>
      </c>
      <c r="F97" s="639">
        <f>SUM(F98:F100)</f>
        <v>0</v>
      </c>
      <c r="G97" s="640">
        <f>SUM(G98:G100)</f>
        <v>0</v>
      </c>
      <c r="H97" s="677">
        <f>SUM(H98:H100)</f>
        <v>0</v>
      </c>
      <c r="I97" s="638">
        <f t="shared" si="75"/>
        <v>0</v>
      </c>
      <c r="J97" s="639">
        <f t="shared" ref="J97:M97" si="86">SUM(J98:J100)</f>
        <v>0</v>
      </c>
      <c r="K97" s="640">
        <f t="shared" si="86"/>
        <v>0</v>
      </c>
      <c r="L97" s="677">
        <f t="shared" si="86"/>
        <v>0</v>
      </c>
      <c r="M97" s="1273">
        <f t="shared" si="86"/>
        <v>0</v>
      </c>
      <c r="N97" s="638">
        <f t="shared" si="76"/>
        <v>0</v>
      </c>
      <c r="O97" s="640">
        <f t="shared" ref="O97:Q97" si="87">SUM(O98:O100)</f>
        <v>0</v>
      </c>
      <c r="P97" s="677">
        <f t="shared" si="87"/>
        <v>0</v>
      </c>
      <c r="Q97" s="642">
        <f t="shared" si="87"/>
        <v>0</v>
      </c>
      <c r="R97" s="117"/>
      <c r="S97" s="117"/>
      <c r="T97" s="117"/>
      <c r="U97" s="117"/>
      <c r="W97" s="577" t="b">
        <v>1</v>
      </c>
      <c r="X97" s="577" t="b">
        <v>1</v>
      </c>
      <c r="Y97" s="577" t="b">
        <v>1</v>
      </c>
      <c r="Z97" s="577" t="b">
        <v>1</v>
      </c>
      <c r="AA97" s="577" t="b">
        <v>1</v>
      </c>
      <c r="AB97" s="577" t="b">
        <v>1</v>
      </c>
      <c r="AC97" s="577" t="b">
        <v>1</v>
      </c>
      <c r="AD97" s="577" t="b">
        <v>1</v>
      </c>
      <c r="AE97" s="577" t="b">
        <v>1</v>
      </c>
      <c r="AF97" s="577" t="b">
        <v>1</v>
      </c>
      <c r="AG97" s="577" t="b">
        <v>1</v>
      </c>
      <c r="AH97" s="577" t="b">
        <v>1</v>
      </c>
      <c r="AI97" s="577" t="b">
        <v>1</v>
      </c>
      <c r="AJ97" s="577" t="b">
        <v>1</v>
      </c>
    </row>
    <row r="98" spans="2:36">
      <c r="B98" s="1285" t="s">
        <v>502</v>
      </c>
      <c r="C98" s="1280" t="s">
        <v>47</v>
      </c>
      <c r="D98" s="1272">
        <f t="shared" si="81"/>
        <v>0</v>
      </c>
      <c r="E98" s="607">
        <f t="shared" si="70"/>
        <v>0</v>
      </c>
      <c r="F98" s="1325">
        <v>0</v>
      </c>
      <c r="G98" s="1323">
        <v>0</v>
      </c>
      <c r="H98" s="1324">
        <v>0</v>
      </c>
      <c r="I98" s="638">
        <f t="shared" si="75"/>
        <v>0</v>
      </c>
      <c r="J98" s="1325">
        <v>0</v>
      </c>
      <c r="K98" s="1323">
        <v>0</v>
      </c>
      <c r="L98" s="1324">
        <v>0</v>
      </c>
      <c r="M98" s="1326">
        <v>0</v>
      </c>
      <c r="N98" s="638">
        <f t="shared" si="76"/>
        <v>0</v>
      </c>
      <c r="O98" s="1325">
        <v>0</v>
      </c>
      <c r="P98" s="1327">
        <v>0</v>
      </c>
      <c r="Q98" s="1327">
        <v>0</v>
      </c>
      <c r="R98" s="117" t="s">
        <v>1423</v>
      </c>
      <c r="S98" s="117"/>
      <c r="T98" s="117"/>
      <c r="U98" s="117"/>
      <c r="W98" s="577" t="b">
        <v>1</v>
      </c>
      <c r="X98" s="577" t="b">
        <v>1</v>
      </c>
      <c r="Y98" s="577" t="b">
        <v>1</v>
      </c>
      <c r="Z98" s="577" t="b">
        <v>1</v>
      </c>
      <c r="AA98" s="577" t="b">
        <v>1</v>
      </c>
      <c r="AB98" s="577" t="b">
        <v>1</v>
      </c>
      <c r="AC98" s="577" t="b">
        <v>1</v>
      </c>
      <c r="AD98" s="577" t="b">
        <v>1</v>
      </c>
      <c r="AE98" s="577" t="b">
        <v>1</v>
      </c>
      <c r="AF98" s="577" t="b">
        <v>1</v>
      </c>
      <c r="AG98" s="577" t="b">
        <v>1</v>
      </c>
      <c r="AH98" s="577" t="b">
        <v>1</v>
      </c>
      <c r="AI98" s="577" t="b">
        <v>1</v>
      </c>
      <c r="AJ98" s="577" t="b">
        <v>1</v>
      </c>
    </row>
    <row r="99" spans="2:36">
      <c r="B99" s="1274" t="s">
        <v>503</v>
      </c>
      <c r="C99" s="1280" t="s">
        <v>1439</v>
      </c>
      <c r="D99" s="1272">
        <f t="shared" si="81"/>
        <v>0</v>
      </c>
      <c r="E99" s="607">
        <f t="shared" si="70"/>
        <v>0</v>
      </c>
      <c r="F99" s="1325">
        <v>0</v>
      </c>
      <c r="G99" s="1323">
        <v>0</v>
      </c>
      <c r="H99" s="1324">
        <v>0</v>
      </c>
      <c r="I99" s="638">
        <f t="shared" si="75"/>
        <v>0</v>
      </c>
      <c r="J99" s="1325">
        <v>0</v>
      </c>
      <c r="K99" s="1323">
        <v>0</v>
      </c>
      <c r="L99" s="1324">
        <v>0</v>
      </c>
      <c r="M99" s="1326">
        <v>0</v>
      </c>
      <c r="N99" s="638">
        <f t="shared" si="76"/>
        <v>0</v>
      </c>
      <c r="O99" s="1325">
        <v>0</v>
      </c>
      <c r="P99" s="1327">
        <v>0</v>
      </c>
      <c r="Q99" s="1327">
        <v>0</v>
      </c>
      <c r="R99" s="117" t="s">
        <v>1425</v>
      </c>
      <c r="S99" s="117"/>
      <c r="T99" s="117"/>
      <c r="U99" s="117"/>
      <c r="W99" s="577" t="b">
        <v>1</v>
      </c>
      <c r="X99" s="577" t="b">
        <v>1</v>
      </c>
      <c r="Y99" s="577" t="b">
        <v>1</v>
      </c>
      <c r="Z99" s="577" t="b">
        <v>1</v>
      </c>
      <c r="AA99" s="577" t="b">
        <v>1</v>
      </c>
      <c r="AB99" s="577" t="b">
        <v>1</v>
      </c>
      <c r="AC99" s="577" t="b">
        <v>1</v>
      </c>
      <c r="AD99" s="577" t="b">
        <v>1</v>
      </c>
      <c r="AE99" s="577" t="b">
        <v>1</v>
      </c>
      <c r="AF99" s="577" t="b">
        <v>1</v>
      </c>
      <c r="AG99" s="577" t="b">
        <v>1</v>
      </c>
      <c r="AH99" s="577" t="b">
        <v>1</v>
      </c>
      <c r="AI99" s="577" t="b">
        <v>1</v>
      </c>
      <c r="AJ99" s="577" t="b">
        <v>1</v>
      </c>
    </row>
    <row r="100" spans="2:36" ht="15.75" thickBot="1">
      <c r="B100" s="1318" t="s">
        <v>504</v>
      </c>
      <c r="C100" s="1329" t="s">
        <v>1439</v>
      </c>
      <c r="D100" s="1330">
        <f t="shared" si="81"/>
        <v>0</v>
      </c>
      <c r="E100" s="1331">
        <f t="shared" si="70"/>
        <v>0</v>
      </c>
      <c r="F100" s="1332">
        <v>0</v>
      </c>
      <c r="G100" s="1333">
        <v>0</v>
      </c>
      <c r="H100" s="1334">
        <v>0</v>
      </c>
      <c r="I100" s="1335">
        <f t="shared" si="75"/>
        <v>0</v>
      </c>
      <c r="J100" s="1332">
        <v>0</v>
      </c>
      <c r="K100" s="1333">
        <v>0</v>
      </c>
      <c r="L100" s="1334">
        <v>0</v>
      </c>
      <c r="M100" s="1336">
        <v>0</v>
      </c>
      <c r="N100" s="1335">
        <f t="shared" si="76"/>
        <v>0</v>
      </c>
      <c r="O100" s="1332">
        <v>0</v>
      </c>
      <c r="P100" s="1337">
        <v>0</v>
      </c>
      <c r="Q100" s="1337">
        <v>0</v>
      </c>
      <c r="R100" s="117" t="s">
        <v>1427</v>
      </c>
      <c r="S100" s="117"/>
      <c r="T100" s="117"/>
      <c r="U100" s="117"/>
      <c r="W100" s="577" t="b">
        <v>1</v>
      </c>
      <c r="X100" s="577" t="b">
        <v>1</v>
      </c>
      <c r="Y100" s="577" t="b">
        <v>1</v>
      </c>
      <c r="Z100" s="577" t="b">
        <v>1</v>
      </c>
      <c r="AA100" s="577" t="b">
        <v>1</v>
      </c>
      <c r="AB100" s="577" t="b">
        <v>1</v>
      </c>
      <c r="AC100" s="577" t="b">
        <v>1</v>
      </c>
      <c r="AD100" s="577" t="b">
        <v>1</v>
      </c>
      <c r="AE100" s="577" t="b">
        <v>1</v>
      </c>
      <c r="AF100" s="577" t="b">
        <v>1</v>
      </c>
      <c r="AG100" s="577" t="b">
        <v>1</v>
      </c>
      <c r="AH100" s="577" t="b">
        <v>1</v>
      </c>
      <c r="AI100" s="577" t="b">
        <v>1</v>
      </c>
      <c r="AJ100" s="577" t="b">
        <v>1</v>
      </c>
    </row>
    <row r="101" spans="2:36">
      <c r="R101" s="671"/>
      <c r="S101" s="671"/>
      <c r="T101" s="671"/>
      <c r="U101" s="671"/>
    </row>
    <row r="102" spans="2:36">
      <c r="B102" s="1338" t="s">
        <v>1336</v>
      </c>
      <c r="C102" s="1338"/>
      <c r="D102" s="1338"/>
      <c r="E102" s="1338"/>
      <c r="F102" s="1338"/>
      <c r="G102" s="1338"/>
      <c r="H102" s="1338"/>
      <c r="I102" s="1338"/>
      <c r="J102" s="1338"/>
      <c r="K102" s="1338"/>
      <c r="L102" s="1338"/>
      <c r="M102" s="1338"/>
      <c r="N102" s="1338"/>
      <c r="O102" s="1338"/>
      <c r="R102" s="671"/>
      <c r="S102" s="117"/>
      <c r="T102" s="117"/>
      <c r="U102" s="117"/>
    </row>
    <row r="103" spans="2:36" ht="32.25" customHeight="1">
      <c r="B103" s="1338"/>
      <c r="C103" s="1338"/>
      <c r="D103" s="1338"/>
      <c r="E103" s="1338"/>
      <c r="F103" s="1338"/>
      <c r="G103" s="1338"/>
      <c r="H103" s="1338"/>
      <c r="I103" s="1338"/>
      <c r="J103" s="1338"/>
      <c r="K103" s="1338"/>
      <c r="L103" s="1338"/>
      <c r="M103" s="1338"/>
      <c r="N103" s="1338"/>
      <c r="O103" s="1338"/>
      <c r="R103" s="671"/>
      <c r="S103" s="117"/>
      <c r="T103" s="117"/>
      <c r="U103" s="117"/>
    </row>
    <row r="104" spans="2:36">
      <c r="R104" s="117"/>
      <c r="S104" s="117"/>
      <c r="T104" s="117"/>
      <c r="U104" s="117"/>
    </row>
    <row r="105" spans="2:36">
      <c r="R105" s="671" t="s">
        <v>1405</v>
      </c>
      <c r="S105" s="117"/>
      <c r="T105" s="117"/>
      <c r="U105" s="117"/>
    </row>
    <row r="106" spans="2:36">
      <c r="R106" s="671"/>
      <c r="S106" s="117"/>
      <c r="T106" s="117"/>
      <c r="U106" s="117"/>
    </row>
    <row r="107" spans="2:36">
      <c r="R107" s="671" t="s">
        <v>1409</v>
      </c>
      <c r="S107" s="117"/>
      <c r="T107" s="117"/>
      <c r="U107" s="117"/>
    </row>
    <row r="108" spans="2:36">
      <c r="R108" s="671" t="s">
        <v>1417</v>
      </c>
      <c r="S108" s="117"/>
      <c r="T108" s="117"/>
      <c r="U108" s="117"/>
    </row>
    <row r="109" spans="2:36">
      <c r="R109" s="671"/>
      <c r="S109" s="117"/>
      <c r="T109" s="117"/>
      <c r="U109" s="117"/>
    </row>
    <row r="110" spans="2:36">
      <c r="R110" s="117" t="s">
        <v>1419</v>
      </c>
      <c r="S110" s="117"/>
      <c r="T110" s="117"/>
      <c r="U110" s="117"/>
    </row>
    <row r="111" spans="2:36">
      <c r="R111" s="117" t="s">
        <v>1421</v>
      </c>
      <c r="S111" s="117"/>
      <c r="T111" s="117"/>
      <c r="U111" s="117"/>
    </row>
    <row r="112" spans="2:36">
      <c r="R112" s="117"/>
      <c r="S112" s="117"/>
      <c r="T112" s="117"/>
      <c r="U112" s="117"/>
    </row>
    <row r="113" spans="18:21">
      <c r="R113" s="117" t="s">
        <v>1423</v>
      </c>
      <c r="S113" s="117"/>
      <c r="T113" s="117"/>
      <c r="U113" s="117"/>
    </row>
    <row r="114" spans="18:21">
      <c r="R114" s="117" t="s">
        <v>1425</v>
      </c>
      <c r="S114" s="117"/>
      <c r="T114" s="117"/>
      <c r="U114" s="117"/>
    </row>
    <row r="115" spans="18:21">
      <c r="R115" s="117" t="s">
        <v>1427</v>
      </c>
      <c r="S115" s="117"/>
      <c r="T115" s="117"/>
      <c r="U115" s="117"/>
    </row>
    <row r="116" spans="18:21">
      <c r="R116" s="117"/>
      <c r="S116" s="117"/>
      <c r="T116" s="117"/>
      <c r="U116" s="117"/>
    </row>
    <row r="117" spans="18:21">
      <c r="R117" s="117"/>
      <c r="S117" s="117"/>
      <c r="T117" s="117"/>
      <c r="U117" s="117"/>
    </row>
    <row r="118" spans="18:21">
      <c r="R118" s="117"/>
      <c r="S118" s="117"/>
      <c r="T118" s="117"/>
      <c r="U118" s="117"/>
    </row>
    <row r="119" spans="18:21">
      <c r="R119" s="117"/>
      <c r="S119" s="117"/>
      <c r="T119" s="117"/>
      <c r="U119" s="117"/>
    </row>
    <row r="120" spans="18:21">
      <c r="R120" s="117"/>
      <c r="S120" s="117"/>
      <c r="T120" s="117"/>
      <c r="U120" s="117"/>
    </row>
    <row r="121" spans="18:21">
      <c r="R121" s="117"/>
      <c r="S121" s="117"/>
      <c r="T121" s="117"/>
      <c r="U121" s="117"/>
    </row>
    <row r="122" spans="18:21">
      <c r="R122" s="117"/>
      <c r="S122" s="117"/>
      <c r="T122" s="117"/>
      <c r="U122" s="117"/>
    </row>
    <row r="123" spans="18:21">
      <c r="R123" s="117"/>
      <c r="S123" s="117"/>
      <c r="T123" s="117"/>
      <c r="U123" s="117"/>
    </row>
    <row r="124" spans="18:21">
      <c r="R124" s="117"/>
      <c r="S124" s="117"/>
      <c r="T124" s="117"/>
      <c r="U124" s="117"/>
    </row>
    <row r="125" spans="18:21">
      <c r="R125" s="117"/>
      <c r="S125" s="117"/>
      <c r="T125" s="117"/>
      <c r="U125" s="117"/>
    </row>
    <row r="126" spans="18:21">
      <c r="R126" s="117"/>
      <c r="S126" s="117"/>
      <c r="T126" s="117"/>
      <c r="U126" s="117"/>
    </row>
    <row r="127" spans="18:21">
      <c r="R127" s="117"/>
      <c r="S127" s="117"/>
      <c r="T127" s="117"/>
      <c r="U127" s="117"/>
    </row>
    <row r="128" spans="18:21">
      <c r="R128" s="117"/>
      <c r="S128" s="117"/>
      <c r="T128" s="117"/>
      <c r="U128" s="117"/>
    </row>
    <row r="129" spans="18:21">
      <c r="R129" s="117"/>
      <c r="S129" s="117"/>
      <c r="T129" s="117"/>
      <c r="U129" s="117"/>
    </row>
    <row r="130" spans="18:21">
      <c r="R130" s="117"/>
      <c r="S130" s="117"/>
      <c r="T130" s="117"/>
      <c r="U130" s="117"/>
    </row>
    <row r="131" spans="18:21">
      <c r="R131" s="117"/>
      <c r="S131" s="117"/>
      <c r="T131" s="117"/>
      <c r="U131" s="117"/>
    </row>
    <row r="132" spans="18:21">
      <c r="R132" s="117"/>
      <c r="S132" s="117"/>
      <c r="T132" s="117"/>
      <c r="U132" s="117"/>
    </row>
  </sheetData>
  <mergeCells count="1">
    <mergeCell ref="B102:O10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169A1-105E-4AE1-B84E-CFAAE858042D}">
  <sheetPr codeName="Sheet97">
    <tabColor theme="0" tint="-0.14999847407452621"/>
  </sheetPr>
  <dimension ref="A1:L103"/>
  <sheetViews>
    <sheetView topLeftCell="A93" workbookViewId="0">
      <selection activeCell="F25" sqref="F25:F32"/>
    </sheetView>
  </sheetViews>
  <sheetFormatPr defaultRowHeight="15"/>
  <cols>
    <col min="2" max="2" width="9.140625" style="2"/>
    <col min="3" max="3" width="76.7109375" style="2" customWidth="1"/>
    <col min="4" max="4" width="22.5703125" customWidth="1"/>
    <col min="5" max="5" width="20.140625" customWidth="1"/>
    <col min="6" max="6" width="18.140625" style="2" customWidth="1"/>
    <col min="7" max="7" width="8.85546875" style="2" customWidth="1"/>
    <col min="8" max="8" width="32.140625" style="2" bestFit="1" customWidth="1"/>
    <col min="9" max="9" width="11.28515625" customWidth="1"/>
  </cols>
  <sheetData>
    <row r="1" spans="1:12">
      <c r="A1" s="27"/>
      <c r="B1" s="27"/>
      <c r="C1" s="27"/>
      <c r="D1" s="27"/>
      <c r="E1" s="27"/>
      <c r="F1" s="27"/>
      <c r="G1" s="28"/>
      <c r="H1" s="28"/>
      <c r="I1" s="27"/>
      <c r="J1" s="27"/>
      <c r="K1" s="27"/>
      <c r="L1" s="27"/>
    </row>
    <row r="2" spans="1:12" ht="96">
      <c r="A2" s="27"/>
      <c r="B2" s="27"/>
      <c r="C2" s="27"/>
      <c r="D2" s="27"/>
      <c r="E2" s="1" t="s">
        <v>56</v>
      </c>
      <c r="F2" s="27"/>
      <c r="G2" s="28"/>
      <c r="H2" s="28"/>
      <c r="I2" s="27"/>
      <c r="J2" s="27"/>
      <c r="K2" s="27"/>
      <c r="L2" s="27"/>
    </row>
    <row r="3" spans="1:12">
      <c r="A3" s="27"/>
      <c r="B3" s="27"/>
      <c r="C3" s="27" t="s">
        <v>1337</v>
      </c>
      <c r="D3" s="27"/>
      <c r="E3" s="1"/>
      <c r="F3" s="27"/>
      <c r="G3" s="28"/>
      <c r="H3" s="28"/>
      <c r="I3" s="27"/>
      <c r="J3" s="27"/>
      <c r="K3" s="27"/>
      <c r="L3" s="27"/>
    </row>
    <row r="4" spans="1:12">
      <c r="A4" s="27"/>
      <c r="B4" s="27"/>
      <c r="C4" s="27" t="s">
        <v>1338</v>
      </c>
      <c r="D4" s="27"/>
      <c r="E4" s="1"/>
      <c r="F4" s="27"/>
      <c r="G4" s="28"/>
      <c r="H4" s="28"/>
      <c r="I4" s="27"/>
      <c r="J4" s="27"/>
      <c r="K4" s="27"/>
      <c r="L4" s="27"/>
    </row>
    <row r="5" spans="1:12">
      <c r="A5" s="27"/>
      <c r="B5" s="27"/>
      <c r="C5" s="27"/>
      <c r="D5" s="27"/>
      <c r="E5" s="1"/>
      <c r="F5" s="27"/>
      <c r="G5" s="28"/>
      <c r="H5" s="28"/>
      <c r="I5" s="27"/>
      <c r="J5" s="27"/>
      <c r="K5" s="27"/>
      <c r="L5" s="27"/>
    </row>
    <row r="6" spans="1:12" ht="15.75">
      <c r="A6" s="27"/>
      <c r="B6" s="27"/>
      <c r="C6" s="29" t="s">
        <v>57</v>
      </c>
      <c r="D6" s="27"/>
      <c r="E6" s="27"/>
      <c r="F6" s="27"/>
      <c r="G6" s="28"/>
      <c r="H6" s="28"/>
      <c r="I6" s="27"/>
      <c r="J6" s="27"/>
      <c r="K6" s="27"/>
      <c r="L6" s="27"/>
    </row>
    <row r="7" spans="1:12" ht="15.75">
      <c r="A7" s="27"/>
      <c r="B7" s="27"/>
      <c r="C7" s="29"/>
      <c r="D7" s="27"/>
      <c r="E7" s="27"/>
      <c r="F7" s="27"/>
      <c r="G7" s="28"/>
      <c r="H7" s="28"/>
      <c r="I7" s="27"/>
      <c r="J7" s="27"/>
      <c r="K7" s="27"/>
      <c r="L7" s="27"/>
    </row>
    <row r="8" spans="1:12" ht="15.75" thickBot="1">
      <c r="A8" s="27"/>
      <c r="B8" s="27"/>
      <c r="C8" s="27"/>
      <c r="D8" s="27"/>
      <c r="E8" s="27"/>
      <c r="F8" s="27"/>
      <c r="G8" s="28"/>
      <c r="H8" s="28"/>
      <c r="I8" s="27"/>
      <c r="J8" s="27"/>
      <c r="K8" s="27"/>
      <c r="L8" s="27"/>
    </row>
    <row r="9" spans="1:12" ht="15.75" thickBot="1">
      <c r="A9" s="27"/>
      <c r="B9" s="30" t="s">
        <v>2</v>
      </c>
      <c r="C9" s="31" t="s">
        <v>58</v>
      </c>
      <c r="D9" s="32" t="s">
        <v>59</v>
      </c>
      <c r="E9" s="33" t="s">
        <v>60</v>
      </c>
      <c r="F9" s="27"/>
      <c r="G9" s="28"/>
      <c r="H9" s="28"/>
      <c r="I9" s="27"/>
      <c r="J9" s="27"/>
      <c r="K9" s="27"/>
      <c r="L9" s="27"/>
    </row>
    <row r="10" spans="1:12" ht="15.75" thickBot="1">
      <c r="A10" s="27"/>
      <c r="B10" s="34" t="s">
        <v>5</v>
      </c>
      <c r="C10" s="35" t="s">
        <v>61</v>
      </c>
      <c r="D10" s="36"/>
      <c r="E10" s="37"/>
      <c r="F10" s="27"/>
      <c r="G10" s="28"/>
      <c r="H10" s="28"/>
      <c r="I10" s="27"/>
      <c r="J10" s="27"/>
      <c r="K10" s="27"/>
      <c r="L10" s="27"/>
    </row>
    <row r="11" spans="1:12" ht="24.75" thickBot="1">
      <c r="A11" s="27"/>
      <c r="B11" s="34" t="s">
        <v>62</v>
      </c>
      <c r="C11" s="35" t="s">
        <v>63</v>
      </c>
      <c r="D11" s="38">
        <f>D12+D15+D31</f>
        <v>1579.6469800000002</v>
      </c>
      <c r="E11" s="39"/>
      <c r="F11" s="27"/>
      <c r="G11" s="40"/>
      <c r="H11" s="28"/>
      <c r="I11" s="41"/>
      <c r="J11" s="27"/>
      <c r="K11" s="27"/>
      <c r="L11" s="27"/>
    </row>
    <row r="12" spans="1:12">
      <c r="A12" s="27"/>
      <c r="B12" s="42" t="s">
        <v>64</v>
      </c>
      <c r="C12" s="43" t="s">
        <v>65</v>
      </c>
      <c r="D12" s="44">
        <f>SUM(D13:D14)</f>
        <v>589.61937999999998</v>
      </c>
      <c r="E12" s="45"/>
      <c r="F12" s="27"/>
      <c r="G12" s="28"/>
      <c r="H12" s="28"/>
      <c r="I12" s="27"/>
      <c r="J12" s="27"/>
      <c r="K12" s="27"/>
      <c r="L12" s="27"/>
    </row>
    <row r="13" spans="1:12">
      <c r="A13" s="27"/>
      <c r="B13" s="46" t="s">
        <v>66</v>
      </c>
      <c r="C13" s="47" t="s">
        <v>67</v>
      </c>
      <c r="D13" s="48">
        <v>581.98249999999996</v>
      </c>
      <c r="E13" s="49"/>
      <c r="F13" s="27"/>
      <c r="G13" s="28"/>
      <c r="H13" s="28"/>
      <c r="I13" s="27"/>
      <c r="J13" s="27"/>
      <c r="K13" s="27"/>
      <c r="L13" s="27"/>
    </row>
    <row r="14" spans="1:12" ht="15.75" thickBot="1">
      <c r="A14" s="27"/>
      <c r="B14" s="50" t="s">
        <v>68</v>
      </c>
      <c r="C14" s="51" t="s">
        <v>69</v>
      </c>
      <c r="D14" s="52">
        <v>7.6368799999999997</v>
      </c>
      <c r="E14" s="53"/>
      <c r="F14" s="27"/>
      <c r="G14" s="28"/>
      <c r="H14" s="28"/>
      <c r="I14" s="27"/>
      <c r="J14" s="27"/>
      <c r="K14" s="27"/>
      <c r="L14" s="27"/>
    </row>
    <row r="15" spans="1:12">
      <c r="A15" s="27"/>
      <c r="B15" s="42" t="s">
        <v>70</v>
      </c>
      <c r="C15" s="43" t="s">
        <v>71</v>
      </c>
      <c r="D15" s="44">
        <f>D16+D20+D26</f>
        <v>979.01339000000007</v>
      </c>
      <c r="E15" s="45"/>
      <c r="F15" s="27"/>
      <c r="G15" s="28"/>
      <c r="H15" s="28"/>
      <c r="I15" s="27"/>
      <c r="J15" s="27"/>
      <c r="K15" s="27"/>
      <c r="L15" s="27"/>
    </row>
    <row r="16" spans="1:12">
      <c r="A16" s="27"/>
      <c r="B16" s="54" t="s">
        <v>72</v>
      </c>
      <c r="C16" s="55" t="s">
        <v>73</v>
      </c>
      <c r="D16" s="56">
        <f>+SUM(D17:D19)</f>
        <v>361.97673929906546</v>
      </c>
      <c r="E16" s="49"/>
      <c r="F16" s="27"/>
      <c r="G16" s="28"/>
      <c r="H16" s="28"/>
      <c r="I16" s="27"/>
      <c r="J16" s="27"/>
      <c r="K16" s="27"/>
      <c r="L16" s="27"/>
    </row>
    <row r="17" spans="1:12">
      <c r="A17" s="27"/>
      <c r="B17" s="46" t="s">
        <v>74</v>
      </c>
      <c r="C17" s="47" t="s">
        <v>75</v>
      </c>
      <c r="D17" s="57">
        <v>361.97673929906546</v>
      </c>
      <c r="E17" s="49"/>
      <c r="F17" s="27"/>
      <c r="G17" s="28"/>
      <c r="H17" s="28"/>
      <c r="I17" s="27"/>
      <c r="J17" s="27"/>
      <c r="K17" s="27"/>
      <c r="L17" s="27"/>
    </row>
    <row r="18" spans="1:12">
      <c r="A18" s="27"/>
      <c r="B18" s="46" t="s">
        <v>76</v>
      </c>
      <c r="C18" s="47" t="s">
        <v>77</v>
      </c>
      <c r="D18" s="57">
        <v>0</v>
      </c>
      <c r="E18" s="49"/>
      <c r="F18" s="27"/>
      <c r="G18" s="28"/>
      <c r="H18" s="28"/>
      <c r="I18" s="27"/>
      <c r="J18" s="27"/>
      <c r="K18" s="27"/>
      <c r="L18" s="27"/>
    </row>
    <row r="19" spans="1:12">
      <c r="A19" s="27"/>
      <c r="B19" s="46" t="s">
        <v>78</v>
      </c>
      <c r="C19" s="47" t="s">
        <v>69</v>
      </c>
      <c r="D19" s="57">
        <v>0</v>
      </c>
      <c r="E19" s="49"/>
      <c r="F19" s="27"/>
      <c r="G19" s="28"/>
      <c r="H19" s="28"/>
      <c r="I19" s="27"/>
      <c r="J19" s="27"/>
      <c r="K19" s="27"/>
      <c r="L19" s="27" t="s">
        <v>79</v>
      </c>
    </row>
    <row r="20" spans="1:12">
      <c r="A20" s="27"/>
      <c r="B20" s="54" t="s">
        <v>80</v>
      </c>
      <c r="C20" s="55" t="s">
        <v>81</v>
      </c>
      <c r="D20" s="56">
        <f>+SUM(D21:D25)</f>
        <v>469.94201780373828</v>
      </c>
      <c r="E20" s="49"/>
      <c r="F20" s="27"/>
      <c r="G20" s="28"/>
      <c r="H20" s="28"/>
      <c r="I20" s="27"/>
      <c r="J20" s="27"/>
      <c r="K20" s="27"/>
      <c r="L20" s="27"/>
    </row>
    <row r="21" spans="1:12">
      <c r="A21" s="27"/>
      <c r="B21" s="46" t="s">
        <v>82</v>
      </c>
      <c r="C21" s="47" t="s">
        <v>83</v>
      </c>
      <c r="D21" s="57">
        <v>459.19201780373828</v>
      </c>
      <c r="E21" s="49"/>
      <c r="F21" s="27"/>
      <c r="G21" s="28"/>
      <c r="H21" s="28"/>
      <c r="I21" s="27"/>
      <c r="J21" s="27"/>
      <c r="K21" s="27"/>
      <c r="L21" s="27"/>
    </row>
    <row r="22" spans="1:12">
      <c r="A22" s="27"/>
      <c r="B22" s="46" t="s">
        <v>84</v>
      </c>
      <c r="C22" s="47" t="s">
        <v>85</v>
      </c>
      <c r="D22" s="57">
        <v>10.75</v>
      </c>
      <c r="E22" s="49"/>
      <c r="F22" s="27"/>
      <c r="G22" s="28"/>
      <c r="H22" s="28"/>
      <c r="I22" s="27"/>
      <c r="J22" s="27"/>
      <c r="K22" s="27"/>
      <c r="L22" s="27"/>
    </row>
    <row r="23" spans="1:12">
      <c r="A23" s="27"/>
      <c r="B23" s="46" t="s">
        <v>86</v>
      </c>
      <c r="C23" s="47" t="s">
        <v>77</v>
      </c>
      <c r="D23" s="57">
        <v>0</v>
      </c>
      <c r="E23" s="49"/>
      <c r="F23" s="27"/>
      <c r="G23" s="28"/>
      <c r="H23" s="28"/>
      <c r="I23" s="27"/>
      <c r="J23" s="27"/>
      <c r="K23" s="27"/>
      <c r="L23" s="27"/>
    </row>
    <row r="24" spans="1:12">
      <c r="A24" s="27"/>
      <c r="B24" s="46" t="s">
        <v>87</v>
      </c>
      <c r="C24" s="47" t="s">
        <v>69</v>
      </c>
      <c r="D24" s="57">
        <v>0</v>
      </c>
      <c r="E24" s="49"/>
      <c r="F24" s="27"/>
      <c r="G24" s="28"/>
      <c r="H24" s="28"/>
      <c r="I24" s="27"/>
      <c r="J24" s="27"/>
      <c r="K24" s="27"/>
      <c r="L24" s="27"/>
    </row>
    <row r="25" spans="1:12">
      <c r="A25" s="27"/>
      <c r="B25" s="46" t="s">
        <v>88</v>
      </c>
      <c r="C25" s="47" t="s">
        <v>89</v>
      </c>
      <c r="D25" s="57">
        <v>0</v>
      </c>
      <c r="E25" s="49"/>
      <c r="F25" s="27"/>
      <c r="G25" s="28"/>
      <c r="H25" s="28"/>
      <c r="I25" s="27"/>
      <c r="J25" s="27"/>
      <c r="K25" s="27"/>
      <c r="L25" s="27"/>
    </row>
    <row r="26" spans="1:12">
      <c r="A26" s="27"/>
      <c r="B26" s="54" t="s">
        <v>90</v>
      </c>
      <c r="C26" s="55" t="s">
        <v>91</v>
      </c>
      <c r="D26" s="56">
        <f>+SUM(D27:D30)</f>
        <v>147.09463289719628</v>
      </c>
      <c r="E26" s="49"/>
      <c r="F26" s="27"/>
      <c r="G26" s="28"/>
      <c r="H26" s="28"/>
      <c r="I26" s="27"/>
      <c r="J26" s="27"/>
      <c r="K26" s="27"/>
      <c r="L26" s="27"/>
    </row>
    <row r="27" spans="1:12">
      <c r="A27" s="27"/>
      <c r="B27" s="46" t="s">
        <v>92</v>
      </c>
      <c r="C27" s="47" t="s">
        <v>93</v>
      </c>
      <c r="D27" s="57">
        <v>147.09463289719628</v>
      </c>
      <c r="E27" s="49"/>
      <c r="F27" s="27"/>
      <c r="G27" s="28"/>
      <c r="H27" s="28"/>
      <c r="I27" s="27"/>
      <c r="J27" s="27"/>
      <c r="K27" s="27"/>
      <c r="L27" s="27"/>
    </row>
    <row r="28" spans="1:12">
      <c r="A28" s="27"/>
      <c r="B28" s="46" t="s">
        <v>94</v>
      </c>
      <c r="C28" s="47" t="s">
        <v>95</v>
      </c>
      <c r="D28" s="57">
        <v>0</v>
      </c>
      <c r="E28" s="49"/>
      <c r="F28" s="27"/>
      <c r="G28" s="28"/>
      <c r="H28" s="28"/>
      <c r="I28" s="27"/>
      <c r="J28" s="27"/>
      <c r="K28" s="27"/>
      <c r="L28" s="27"/>
    </row>
    <row r="29" spans="1:12">
      <c r="A29" s="27"/>
      <c r="B29" s="50" t="s">
        <v>96</v>
      </c>
      <c r="C29" s="51" t="s">
        <v>77</v>
      </c>
      <c r="D29" s="58">
        <v>0</v>
      </c>
      <c r="E29" s="53"/>
      <c r="F29" s="27"/>
      <c r="G29" s="28"/>
      <c r="H29" s="28"/>
      <c r="I29" s="27"/>
      <c r="J29" s="27"/>
      <c r="K29" s="27"/>
      <c r="L29" s="27"/>
    </row>
    <row r="30" spans="1:12" ht="15.75" thickBot="1">
      <c r="A30" s="27"/>
      <c r="B30" s="50" t="s">
        <v>97</v>
      </c>
      <c r="C30" s="51" t="s">
        <v>69</v>
      </c>
      <c r="D30" s="58">
        <v>0</v>
      </c>
      <c r="E30" s="53"/>
      <c r="F30" s="27"/>
      <c r="G30" s="28"/>
      <c r="H30" s="28"/>
      <c r="I30" s="27"/>
      <c r="J30" s="27"/>
      <c r="K30" s="27"/>
      <c r="L30" s="27"/>
    </row>
    <row r="31" spans="1:12">
      <c r="A31" s="27"/>
      <c r="B31" s="42" t="s">
        <v>98</v>
      </c>
      <c r="C31" s="43" t="s">
        <v>99</v>
      </c>
      <c r="D31" s="59">
        <f>SUM(D32+D33)</f>
        <v>11.01421</v>
      </c>
      <c r="E31" s="45"/>
      <c r="F31" s="27"/>
      <c r="G31" s="28"/>
      <c r="H31" s="28"/>
      <c r="I31" s="27"/>
      <c r="J31" s="27"/>
      <c r="K31" s="27"/>
      <c r="L31" s="27"/>
    </row>
    <row r="32" spans="1:12">
      <c r="A32" s="27"/>
      <c r="B32" s="46" t="s">
        <v>100</v>
      </c>
      <c r="C32" s="47" t="s">
        <v>101</v>
      </c>
      <c r="D32" s="48">
        <v>11.01421</v>
      </c>
      <c r="E32" s="49"/>
      <c r="F32" s="27"/>
      <c r="G32" s="28"/>
      <c r="H32" s="28"/>
      <c r="I32" s="27"/>
      <c r="J32" s="27"/>
      <c r="K32" s="27"/>
      <c r="L32" s="27"/>
    </row>
    <row r="33" spans="1:12" ht="15.75" thickBot="1">
      <c r="A33" s="27"/>
      <c r="B33" s="46" t="s">
        <v>102</v>
      </c>
      <c r="C33" s="51" t="s">
        <v>69</v>
      </c>
      <c r="D33" s="52">
        <v>0</v>
      </c>
      <c r="E33" s="53"/>
      <c r="F33" s="27"/>
      <c r="G33" s="28"/>
      <c r="H33" s="28"/>
      <c r="I33" s="27"/>
      <c r="J33" s="27"/>
      <c r="K33" s="27"/>
      <c r="L33" s="27"/>
    </row>
    <row r="34" spans="1:12">
      <c r="A34" s="27"/>
      <c r="B34" s="42" t="s">
        <v>103</v>
      </c>
      <c r="C34" s="60" t="s">
        <v>104</v>
      </c>
      <c r="D34" s="44">
        <f>D35+D40</f>
        <v>278.14419999999996</v>
      </c>
      <c r="E34" s="45"/>
      <c r="F34" s="27"/>
      <c r="G34" s="28"/>
      <c r="H34" s="28"/>
      <c r="I34" s="27"/>
      <c r="J34" s="27"/>
      <c r="K34" s="27"/>
      <c r="L34" s="27"/>
    </row>
    <row r="35" spans="1:12">
      <c r="A35" s="27"/>
      <c r="B35" s="54" t="s">
        <v>105</v>
      </c>
      <c r="C35" s="55" t="s">
        <v>106</v>
      </c>
      <c r="D35" s="56">
        <f>SUM(D36:D39)</f>
        <v>91.297020000000003</v>
      </c>
      <c r="E35" s="49"/>
      <c r="F35" s="27"/>
      <c r="G35" s="28"/>
      <c r="H35" s="28"/>
      <c r="I35" s="27"/>
      <c r="J35" s="27"/>
      <c r="K35" s="27"/>
      <c r="L35" s="27"/>
    </row>
    <row r="36" spans="1:12">
      <c r="A36" s="27"/>
      <c r="B36" s="46" t="s">
        <v>107</v>
      </c>
      <c r="C36" s="47" t="s">
        <v>108</v>
      </c>
      <c r="D36" s="48">
        <v>91.297020000000003</v>
      </c>
      <c r="E36" s="49"/>
      <c r="F36" s="27"/>
      <c r="G36" s="28"/>
      <c r="H36" s="28"/>
      <c r="I36" s="27"/>
      <c r="J36" s="27"/>
      <c r="K36" s="27"/>
      <c r="L36" s="27"/>
    </row>
    <row r="37" spans="1:12">
      <c r="A37" s="27"/>
      <c r="B37" s="46" t="s">
        <v>109</v>
      </c>
      <c r="C37" s="47" t="s">
        <v>110</v>
      </c>
      <c r="D37" s="48">
        <v>0</v>
      </c>
      <c r="E37" s="49"/>
      <c r="F37" s="27"/>
      <c r="G37" s="28"/>
      <c r="H37" s="28"/>
      <c r="I37" s="27"/>
      <c r="J37" s="27"/>
      <c r="K37" s="27"/>
      <c r="L37" s="27"/>
    </row>
    <row r="38" spans="1:12">
      <c r="A38" s="27"/>
      <c r="B38" s="46" t="s">
        <v>111</v>
      </c>
      <c r="C38" s="47" t="s">
        <v>112</v>
      </c>
      <c r="D38" s="48">
        <v>0</v>
      </c>
      <c r="E38" s="49"/>
      <c r="F38" s="27"/>
      <c r="G38" s="28"/>
      <c r="H38" s="28"/>
      <c r="I38" s="27"/>
      <c r="J38" s="27"/>
      <c r="K38" s="27"/>
      <c r="L38" s="27"/>
    </row>
    <row r="39" spans="1:12">
      <c r="A39" s="27"/>
      <c r="B39" s="46" t="s">
        <v>113</v>
      </c>
      <c r="C39" s="47" t="s">
        <v>69</v>
      </c>
      <c r="D39" s="48">
        <v>0</v>
      </c>
      <c r="E39" s="49"/>
      <c r="F39" s="27"/>
      <c r="G39" s="28"/>
      <c r="H39" s="28"/>
      <c r="I39" s="27"/>
      <c r="J39" s="27"/>
      <c r="K39" s="27"/>
      <c r="L39" s="27"/>
    </row>
    <row r="40" spans="1:12">
      <c r="A40" s="27"/>
      <c r="B40" s="54" t="s">
        <v>114</v>
      </c>
      <c r="C40" s="55" t="s">
        <v>115</v>
      </c>
      <c r="D40" s="56">
        <f>SUM(D41:D43)</f>
        <v>186.84717999999998</v>
      </c>
      <c r="E40" s="49"/>
      <c r="F40" s="27"/>
      <c r="G40" s="28"/>
      <c r="H40" s="28"/>
      <c r="I40" s="27"/>
      <c r="J40" s="27"/>
      <c r="K40" s="27"/>
      <c r="L40" s="27"/>
    </row>
    <row r="41" spans="1:12">
      <c r="A41" s="27"/>
      <c r="B41" s="46" t="s">
        <v>116</v>
      </c>
      <c r="C41" s="47" t="s">
        <v>117</v>
      </c>
      <c r="D41" s="61">
        <v>179.21029999999999</v>
      </c>
      <c r="E41" s="49"/>
      <c r="F41" s="27"/>
      <c r="G41" s="28"/>
      <c r="H41" s="28"/>
      <c r="I41" s="27"/>
      <c r="J41" s="27"/>
      <c r="K41" s="27"/>
      <c r="L41" s="27"/>
    </row>
    <row r="42" spans="1:12">
      <c r="A42" s="27"/>
      <c r="B42" s="46" t="s">
        <v>118</v>
      </c>
      <c r="C42" s="47" t="s">
        <v>69</v>
      </c>
      <c r="D42" s="48">
        <f>D33+D30+D24+D19+D14+D39</f>
        <v>7.6368799999999997</v>
      </c>
      <c r="E42" s="49"/>
      <c r="F42" s="27"/>
      <c r="G42" s="28"/>
      <c r="H42" s="28"/>
      <c r="I42" s="27"/>
      <c r="J42" s="27"/>
      <c r="K42" s="27"/>
      <c r="L42" s="27"/>
    </row>
    <row r="43" spans="1:12" ht="15.75" thickBot="1">
      <c r="A43" s="27"/>
      <c r="B43" s="62" t="s">
        <v>119</v>
      </c>
      <c r="C43" s="63" t="s">
        <v>89</v>
      </c>
      <c r="D43" s="64">
        <v>0</v>
      </c>
      <c r="E43" s="65"/>
      <c r="F43" s="27"/>
      <c r="G43" s="28"/>
      <c r="H43" s="28"/>
      <c r="I43" s="27"/>
      <c r="J43" s="27"/>
      <c r="K43" s="27"/>
      <c r="L43" s="27"/>
    </row>
    <row r="44" spans="1:12" ht="15.75" thickBot="1">
      <c r="A44" s="27"/>
      <c r="B44" s="66" t="s">
        <v>120</v>
      </c>
      <c r="C44" s="67" t="s">
        <v>121</v>
      </c>
      <c r="D44" s="68">
        <f>D45+D52</f>
        <v>1791.1990595866059</v>
      </c>
      <c r="E44" s="69" t="s">
        <v>122</v>
      </c>
      <c r="F44" s="27"/>
      <c r="G44" s="28"/>
      <c r="H44" s="28"/>
      <c r="I44" s="41"/>
      <c r="J44" s="27"/>
      <c r="K44" s="27"/>
      <c r="L44" s="27"/>
    </row>
    <row r="45" spans="1:12" ht="24">
      <c r="A45" s="27"/>
      <c r="B45" s="42" t="s">
        <v>123</v>
      </c>
      <c r="C45" s="60" t="s">
        <v>124</v>
      </c>
      <c r="D45" s="70">
        <f>D46+D47+D51</f>
        <v>1568.9657031924116</v>
      </c>
      <c r="E45" s="45" t="s">
        <v>122</v>
      </c>
      <c r="F45" s="27"/>
      <c r="G45" s="28"/>
      <c r="H45" s="28"/>
      <c r="I45" s="41"/>
      <c r="J45" s="27"/>
      <c r="K45" s="27"/>
      <c r="L45" s="27"/>
    </row>
    <row r="46" spans="1:12">
      <c r="A46" s="27"/>
      <c r="B46" s="46" t="s">
        <v>125</v>
      </c>
      <c r="C46" s="71" t="s">
        <v>126</v>
      </c>
      <c r="D46" s="72">
        <f>'4'!E23</f>
        <v>550.25888644294071</v>
      </c>
      <c r="E46" s="49" t="s">
        <v>122</v>
      </c>
      <c r="F46" s="27"/>
      <c r="G46" s="28"/>
      <c r="H46" s="28"/>
      <c r="I46" s="27"/>
      <c r="J46" s="27"/>
      <c r="K46" s="27"/>
      <c r="L46" s="27"/>
    </row>
    <row r="47" spans="1:12">
      <c r="A47" s="27"/>
      <c r="B47" s="46" t="s">
        <v>127</v>
      </c>
      <c r="C47" s="71" t="s">
        <v>128</v>
      </c>
      <c r="D47" s="73">
        <f>'4'!I23</f>
        <v>950.1124778228467</v>
      </c>
      <c r="E47" s="49" t="s">
        <v>122</v>
      </c>
      <c r="F47" s="27"/>
      <c r="G47" s="28"/>
      <c r="H47" s="28"/>
      <c r="I47" s="27"/>
      <c r="J47" s="27"/>
      <c r="K47" s="27"/>
      <c r="L47" s="27"/>
    </row>
    <row r="48" spans="1:12">
      <c r="A48" s="74"/>
      <c r="B48" s="75" t="s">
        <v>129</v>
      </c>
      <c r="C48" s="76" t="s">
        <v>130</v>
      </c>
      <c r="D48" s="77">
        <f>'4'!$J$23</f>
        <v>371.81393090789095</v>
      </c>
      <c r="E48" s="78" t="s">
        <v>122</v>
      </c>
      <c r="F48" s="27"/>
      <c r="G48" s="28"/>
      <c r="H48" s="79"/>
      <c r="I48" s="74"/>
      <c r="J48" s="74"/>
      <c r="K48" s="74"/>
      <c r="L48" s="74"/>
    </row>
    <row r="49" spans="1:12">
      <c r="A49" s="74"/>
      <c r="B49" s="75" t="s">
        <v>131</v>
      </c>
      <c r="C49" s="76" t="s">
        <v>132</v>
      </c>
      <c r="D49" s="77">
        <f>'4'!$K$23</f>
        <v>445.1205148000069</v>
      </c>
      <c r="E49" s="78" t="s">
        <v>122</v>
      </c>
      <c r="F49" s="27"/>
      <c r="G49" s="28"/>
      <c r="H49" s="79"/>
      <c r="I49" s="74"/>
      <c r="J49" s="74"/>
      <c r="K49" s="74"/>
      <c r="L49" s="74"/>
    </row>
    <row r="50" spans="1:12">
      <c r="A50" s="74"/>
      <c r="B50" s="75" t="s">
        <v>133</v>
      </c>
      <c r="C50" s="76" t="s">
        <v>134</v>
      </c>
      <c r="D50" s="77">
        <f>'4'!$L$23</f>
        <v>133.17803211494891</v>
      </c>
      <c r="E50" s="78" t="s">
        <v>122</v>
      </c>
      <c r="F50" s="27"/>
      <c r="G50" s="28"/>
      <c r="H50" s="79"/>
      <c r="I50" s="74"/>
      <c r="J50" s="74"/>
      <c r="K50" s="74"/>
      <c r="L50" s="74"/>
    </row>
    <row r="51" spans="1:12" ht="15.75" thickBot="1">
      <c r="A51" s="27"/>
      <c r="B51" s="50" t="s">
        <v>135</v>
      </c>
      <c r="C51" s="71" t="s">
        <v>136</v>
      </c>
      <c r="D51" s="72">
        <f>'4'!$M$23</f>
        <v>68.594338926624289</v>
      </c>
      <c r="E51" s="49" t="s">
        <v>122</v>
      </c>
      <c r="F51" s="27"/>
      <c r="G51" s="28"/>
      <c r="H51" s="28"/>
      <c r="I51" s="27"/>
      <c r="J51" s="27"/>
      <c r="K51" s="27"/>
      <c r="L51" s="27"/>
    </row>
    <row r="52" spans="1:12">
      <c r="A52" s="27"/>
      <c r="B52" s="42" t="s">
        <v>137</v>
      </c>
      <c r="C52" s="60" t="s">
        <v>138</v>
      </c>
      <c r="D52" s="70">
        <f>SUM(D53:D55)</f>
        <v>222.23335639419435</v>
      </c>
      <c r="E52" s="45" t="s">
        <v>122</v>
      </c>
      <c r="F52" s="27"/>
      <c r="G52" s="28"/>
      <c r="H52" s="28"/>
      <c r="I52" s="41"/>
      <c r="J52" s="27"/>
      <c r="K52" s="27"/>
      <c r="L52" s="27"/>
    </row>
    <row r="53" spans="1:12">
      <c r="A53" s="27"/>
      <c r="B53" s="50" t="s">
        <v>139</v>
      </c>
      <c r="C53" s="80" t="s">
        <v>140</v>
      </c>
      <c r="D53" s="81">
        <f>'4'!O23</f>
        <v>96.41103550719447</v>
      </c>
      <c r="E53" s="53" t="s">
        <v>122</v>
      </c>
      <c r="F53" s="27"/>
      <c r="G53" s="28"/>
      <c r="H53" s="28"/>
      <c r="I53" s="27"/>
      <c r="J53" s="27"/>
      <c r="K53" s="27"/>
      <c r="L53" s="27"/>
    </row>
    <row r="54" spans="1:12">
      <c r="A54" s="27"/>
      <c r="B54" s="46" t="s">
        <v>141</v>
      </c>
      <c r="C54" s="71" t="s">
        <v>142</v>
      </c>
      <c r="D54" s="72">
        <f>'4'!$P$23</f>
        <v>0</v>
      </c>
      <c r="E54" s="49" t="s">
        <v>122</v>
      </c>
      <c r="F54" s="27"/>
      <c r="G54" s="28"/>
      <c r="H54" s="82"/>
      <c r="I54" s="27"/>
      <c r="J54" s="27"/>
      <c r="K54" s="27"/>
      <c r="L54" s="27"/>
    </row>
    <row r="55" spans="1:12" ht="15.75" thickBot="1">
      <c r="A55" s="27"/>
      <c r="B55" s="50" t="s">
        <v>143</v>
      </c>
      <c r="C55" s="80" t="s">
        <v>144</v>
      </c>
      <c r="D55" s="81">
        <f>'4'!$Q$23</f>
        <v>125.82232088699986</v>
      </c>
      <c r="E55" s="53" t="s">
        <v>122</v>
      </c>
      <c r="F55" s="27"/>
      <c r="G55" s="28"/>
      <c r="H55" s="28"/>
      <c r="I55" s="27"/>
      <c r="J55" s="27"/>
      <c r="K55" s="27"/>
      <c r="L55" s="27"/>
    </row>
    <row r="56" spans="1:12">
      <c r="A56" s="27"/>
      <c r="B56" s="42" t="s">
        <v>145</v>
      </c>
      <c r="C56" s="83" t="s">
        <v>146</v>
      </c>
      <c r="D56" s="70">
        <f>SUM(D57:D76)</f>
        <v>39.644720413391269</v>
      </c>
      <c r="E56" s="45"/>
      <c r="F56" s="27"/>
      <c r="G56" s="28"/>
      <c r="H56" s="28"/>
      <c r="I56" s="41"/>
      <c r="J56" s="27"/>
      <c r="K56" s="27"/>
      <c r="L56" s="27"/>
    </row>
    <row r="57" spans="1:12">
      <c r="A57" s="27"/>
      <c r="B57" s="84" t="s">
        <v>147</v>
      </c>
      <c r="C57" s="85" t="s">
        <v>148</v>
      </c>
      <c r="D57" s="86">
        <v>0.58865999999999996</v>
      </c>
      <c r="E57" s="87"/>
      <c r="F57" s="27"/>
      <c r="G57" s="28"/>
      <c r="H57" s="28"/>
      <c r="I57" s="27"/>
      <c r="J57" s="27"/>
      <c r="K57" s="27"/>
      <c r="L57" s="27"/>
    </row>
    <row r="58" spans="1:12" ht="51.75">
      <c r="A58" s="27"/>
      <c r="B58" s="88" t="s">
        <v>149</v>
      </c>
      <c r="C58" s="85" t="s">
        <v>150</v>
      </c>
      <c r="D58" s="86">
        <v>0</v>
      </c>
      <c r="E58" s="87"/>
      <c r="F58" s="27"/>
      <c r="G58" s="28"/>
      <c r="H58" s="82"/>
      <c r="I58" s="27"/>
      <c r="J58" s="27"/>
      <c r="K58" s="27"/>
      <c r="L58" s="27"/>
    </row>
    <row r="59" spans="1:12">
      <c r="A59" s="27"/>
      <c r="B59" s="88" t="s">
        <v>151</v>
      </c>
      <c r="C59" s="85" t="s">
        <v>152</v>
      </c>
      <c r="D59" s="86">
        <v>0</v>
      </c>
      <c r="E59" s="87"/>
      <c r="F59" s="27"/>
      <c r="G59" s="28"/>
      <c r="H59" s="28"/>
      <c r="I59" s="27"/>
      <c r="J59" s="27"/>
      <c r="K59" s="27"/>
      <c r="L59" s="27"/>
    </row>
    <row r="60" spans="1:12" ht="26.25">
      <c r="A60" s="27"/>
      <c r="B60" s="88" t="s">
        <v>153</v>
      </c>
      <c r="C60" s="85" t="s">
        <v>154</v>
      </c>
      <c r="D60" s="86">
        <v>3.0775000000000001</v>
      </c>
      <c r="E60" s="87"/>
      <c r="F60" s="27"/>
      <c r="G60" s="28"/>
      <c r="H60" s="28"/>
      <c r="I60" s="27"/>
      <c r="J60" s="27"/>
      <c r="K60" s="27"/>
      <c r="L60" s="27"/>
    </row>
    <row r="61" spans="1:12">
      <c r="A61" s="27"/>
      <c r="B61" s="88" t="s">
        <v>155</v>
      </c>
      <c r="C61" s="85" t="s">
        <v>156</v>
      </c>
      <c r="D61" s="86">
        <v>17.003119999999999</v>
      </c>
      <c r="E61" s="87"/>
      <c r="F61" s="27"/>
      <c r="G61" s="28"/>
      <c r="H61" s="28"/>
      <c r="I61" s="27"/>
      <c r="J61" s="27"/>
      <c r="K61" s="27"/>
      <c r="L61" s="27"/>
    </row>
    <row r="62" spans="1:12" ht="51.75">
      <c r="A62" s="27"/>
      <c r="B62" s="88" t="s">
        <v>157</v>
      </c>
      <c r="C62" s="85" t="s">
        <v>158</v>
      </c>
      <c r="D62" s="86">
        <v>0</v>
      </c>
      <c r="E62" s="87"/>
      <c r="F62" s="27"/>
      <c r="G62" s="28"/>
      <c r="H62" s="28"/>
      <c r="I62" s="27"/>
      <c r="J62" s="27"/>
      <c r="K62" s="27"/>
      <c r="L62" s="27"/>
    </row>
    <row r="63" spans="1:12" ht="26.25">
      <c r="A63" s="27"/>
      <c r="B63" s="88" t="s">
        <v>159</v>
      </c>
      <c r="C63" s="85" t="s">
        <v>160</v>
      </c>
      <c r="D63" s="86">
        <v>0</v>
      </c>
      <c r="E63" s="87"/>
      <c r="F63" s="27"/>
      <c r="G63" s="28"/>
      <c r="H63" s="28"/>
      <c r="I63" s="27"/>
      <c r="J63" s="27"/>
      <c r="K63" s="27"/>
      <c r="L63" s="27"/>
    </row>
    <row r="64" spans="1:12" ht="77.25">
      <c r="A64" s="27"/>
      <c r="B64" s="88" t="s">
        <v>161</v>
      </c>
      <c r="C64" s="85" t="s">
        <v>162</v>
      </c>
      <c r="D64" s="86">
        <v>2.1170000000000001E-2</v>
      </c>
      <c r="E64" s="89"/>
      <c r="F64" s="27"/>
      <c r="G64" s="28"/>
      <c r="H64" s="28"/>
      <c r="I64" s="27"/>
      <c r="J64" s="27"/>
      <c r="K64" s="27"/>
      <c r="L64" s="27"/>
    </row>
    <row r="65" spans="1:12">
      <c r="A65" s="27"/>
      <c r="B65" s="88" t="s">
        <v>163</v>
      </c>
      <c r="C65" s="85" t="s">
        <v>164</v>
      </c>
      <c r="D65" s="86">
        <v>0</v>
      </c>
      <c r="E65" s="87"/>
      <c r="F65" s="27"/>
      <c r="G65" s="28"/>
      <c r="H65" s="28"/>
      <c r="I65" s="27"/>
      <c r="J65" s="27"/>
      <c r="K65" s="27"/>
      <c r="L65" s="27"/>
    </row>
    <row r="66" spans="1:12" ht="39">
      <c r="A66" s="27"/>
      <c r="B66" s="88" t="s">
        <v>165</v>
      </c>
      <c r="C66" s="85" t="s">
        <v>166</v>
      </c>
      <c r="D66" s="86">
        <v>0</v>
      </c>
      <c r="E66" s="87"/>
      <c r="F66" s="27"/>
      <c r="G66" s="28"/>
      <c r="H66" s="82"/>
      <c r="I66" s="27"/>
      <c r="J66" s="27"/>
      <c r="K66" s="27"/>
      <c r="L66" s="27"/>
    </row>
    <row r="67" spans="1:12" ht="26.25">
      <c r="A67" s="27"/>
      <c r="B67" s="88" t="s">
        <v>167</v>
      </c>
      <c r="C67" s="85" t="s">
        <v>168</v>
      </c>
      <c r="D67" s="86">
        <v>0</v>
      </c>
      <c r="E67" s="87"/>
      <c r="F67" s="27"/>
      <c r="G67" s="28"/>
      <c r="H67" s="28"/>
      <c r="I67" s="27"/>
      <c r="J67" s="27"/>
      <c r="K67" s="27"/>
      <c r="L67" s="27"/>
    </row>
    <row r="68" spans="1:12" ht="26.25">
      <c r="A68" s="27"/>
      <c r="B68" s="88" t="s">
        <v>169</v>
      </c>
      <c r="C68" s="85" t="s">
        <v>170</v>
      </c>
      <c r="D68" s="86">
        <v>0</v>
      </c>
      <c r="E68" s="87"/>
      <c r="F68" s="27"/>
      <c r="G68" s="28"/>
      <c r="H68" s="28"/>
      <c r="I68" s="27"/>
      <c r="J68" s="27"/>
      <c r="K68" s="27"/>
      <c r="L68" s="27"/>
    </row>
    <row r="69" spans="1:12" ht="26.25">
      <c r="A69" s="27"/>
      <c r="B69" s="88" t="s">
        <v>171</v>
      </c>
      <c r="C69" s="85" t="s">
        <v>172</v>
      </c>
      <c r="D69" s="86">
        <v>0</v>
      </c>
      <c r="E69" s="87"/>
      <c r="F69" s="27"/>
      <c r="G69" s="28"/>
      <c r="H69" s="28"/>
      <c r="I69" s="27"/>
      <c r="J69" s="27"/>
      <c r="K69" s="27"/>
      <c r="L69" s="27"/>
    </row>
    <row r="70" spans="1:12" ht="64.5">
      <c r="A70" s="27"/>
      <c r="B70" s="88" t="s">
        <v>173</v>
      </c>
      <c r="C70" s="85" t="s">
        <v>174</v>
      </c>
      <c r="D70" s="86">
        <v>0</v>
      </c>
      <c r="E70" s="87"/>
      <c r="F70" s="27"/>
      <c r="G70" s="28"/>
      <c r="H70" s="28"/>
      <c r="I70" s="27"/>
      <c r="J70" s="27"/>
      <c r="K70" s="27"/>
      <c r="L70" s="27"/>
    </row>
    <row r="71" spans="1:12" ht="64.5">
      <c r="A71" s="27"/>
      <c r="B71" s="90" t="s">
        <v>175</v>
      </c>
      <c r="C71" s="85" t="s">
        <v>176</v>
      </c>
      <c r="D71" s="91">
        <v>0</v>
      </c>
      <c r="E71" s="92"/>
      <c r="F71" s="27"/>
      <c r="G71" s="28"/>
      <c r="H71" s="28"/>
      <c r="I71" s="27"/>
      <c r="J71" s="27"/>
      <c r="K71" s="27"/>
      <c r="L71" s="27"/>
    </row>
    <row r="72" spans="1:12" ht="26.25">
      <c r="A72" s="27"/>
      <c r="B72" s="90" t="s">
        <v>177</v>
      </c>
      <c r="C72" s="85" t="s">
        <v>178</v>
      </c>
      <c r="D72" s="91">
        <v>0</v>
      </c>
      <c r="E72" s="92"/>
      <c r="F72" s="27"/>
      <c r="G72" s="28"/>
      <c r="H72" s="28"/>
      <c r="I72" s="27"/>
      <c r="J72" s="27"/>
      <c r="K72" s="27"/>
      <c r="L72" s="27"/>
    </row>
    <row r="73" spans="1:12" ht="39">
      <c r="A73" s="27"/>
      <c r="B73" s="90" t="s">
        <v>179</v>
      </c>
      <c r="C73" s="85" t="s">
        <v>180</v>
      </c>
      <c r="D73" s="91">
        <v>0</v>
      </c>
      <c r="E73" s="92"/>
      <c r="F73" s="27"/>
      <c r="G73" s="28"/>
      <c r="H73" s="28"/>
      <c r="I73" s="27"/>
      <c r="J73" s="27"/>
      <c r="K73" s="27"/>
      <c r="L73" s="27"/>
    </row>
    <row r="74" spans="1:12" ht="26.25">
      <c r="A74" s="27"/>
      <c r="B74" s="90" t="s">
        <v>181</v>
      </c>
      <c r="C74" s="85" t="s">
        <v>182</v>
      </c>
      <c r="D74" s="91">
        <v>0</v>
      </c>
      <c r="E74" s="92"/>
      <c r="F74" s="27"/>
      <c r="G74" s="28"/>
      <c r="H74" s="28"/>
      <c r="I74" s="27"/>
      <c r="J74" s="27"/>
      <c r="K74" s="27"/>
      <c r="L74" s="27"/>
    </row>
    <row r="75" spans="1:12">
      <c r="A75" s="27"/>
      <c r="B75" s="90" t="s">
        <v>183</v>
      </c>
      <c r="C75" s="85" t="s">
        <v>184</v>
      </c>
      <c r="D75" s="91">
        <v>0</v>
      </c>
      <c r="E75" s="92"/>
      <c r="F75" s="27"/>
      <c r="G75" s="28"/>
      <c r="H75" s="28"/>
      <c r="I75" s="27"/>
      <c r="J75" s="27"/>
      <c r="K75" s="27"/>
      <c r="L75" s="27"/>
    </row>
    <row r="76" spans="1:12" ht="27" thickBot="1">
      <c r="A76" s="27"/>
      <c r="B76" s="93" t="s">
        <v>185</v>
      </c>
      <c r="C76" s="94" t="s">
        <v>186</v>
      </c>
      <c r="D76" s="95">
        <v>18.954270413391271</v>
      </c>
      <c r="E76" s="96"/>
      <c r="F76" s="27"/>
      <c r="G76" s="28"/>
      <c r="H76" s="28"/>
      <c r="I76" s="27"/>
      <c r="J76" s="27"/>
      <c r="K76" s="27"/>
      <c r="L76" s="27"/>
    </row>
    <row r="77" spans="1:12" ht="15.75" thickBot="1">
      <c r="A77" s="27"/>
      <c r="B77" s="97" t="s">
        <v>187</v>
      </c>
      <c r="C77" s="98" t="s">
        <v>188</v>
      </c>
      <c r="D77" s="99">
        <v>0</v>
      </c>
      <c r="E77" s="100"/>
      <c r="F77" s="27"/>
      <c r="G77" s="28"/>
      <c r="H77" s="28"/>
      <c r="I77" s="27"/>
      <c r="J77" s="27"/>
      <c r="K77" s="27"/>
      <c r="L77" s="27"/>
    </row>
    <row r="78" spans="1:12" ht="15.75" thickBot="1">
      <c r="A78" s="27"/>
      <c r="B78" s="66" t="s">
        <v>189</v>
      </c>
      <c r="C78" s="101" t="s">
        <v>190</v>
      </c>
      <c r="D78" s="68">
        <f>D11+D34-D45-D52-D56</f>
        <v>26.947400000002915</v>
      </c>
      <c r="E78" s="69"/>
      <c r="F78" s="27"/>
      <c r="G78" s="28"/>
      <c r="H78" s="28"/>
      <c r="I78" s="41"/>
      <c r="J78" s="27"/>
      <c r="K78" s="27"/>
      <c r="L78" s="27"/>
    </row>
    <row r="79" spans="1:12" ht="24">
      <c r="A79" s="102"/>
      <c r="B79" s="103" t="s">
        <v>191</v>
      </c>
      <c r="C79" s="104" t="s">
        <v>192</v>
      </c>
      <c r="D79" s="105">
        <f>D11-D45</f>
        <v>10.681276807588574</v>
      </c>
      <c r="E79" s="106"/>
      <c r="F79" s="27"/>
      <c r="G79" s="28"/>
      <c r="H79" s="28"/>
      <c r="I79" s="41"/>
      <c r="J79" s="102"/>
      <c r="K79" s="102"/>
      <c r="L79" s="102"/>
    </row>
    <row r="80" spans="1:12">
      <c r="A80" s="27"/>
      <c r="B80" s="46" t="s">
        <v>193</v>
      </c>
      <c r="C80" s="71" t="s">
        <v>194</v>
      </c>
      <c r="D80" s="72">
        <f>D12-D46</f>
        <v>39.360493557059272</v>
      </c>
      <c r="E80" s="49"/>
      <c r="F80" s="27"/>
      <c r="G80" s="28"/>
      <c r="H80" s="28"/>
      <c r="I80" s="27"/>
      <c r="J80" s="27"/>
      <c r="K80" s="27"/>
      <c r="L80" s="27"/>
    </row>
    <row r="81" spans="1:12">
      <c r="A81" s="27"/>
      <c r="B81" s="46" t="s">
        <v>195</v>
      </c>
      <c r="C81" s="71" t="s">
        <v>196</v>
      </c>
      <c r="D81" s="72">
        <f>D15-D47</f>
        <v>28.900912177153373</v>
      </c>
      <c r="E81" s="49"/>
      <c r="F81" s="27"/>
      <c r="G81" s="28"/>
      <c r="H81" s="28"/>
      <c r="I81" s="27"/>
      <c r="J81" s="27"/>
      <c r="K81" s="27"/>
      <c r="L81" s="27"/>
    </row>
    <row r="82" spans="1:12">
      <c r="A82" s="27"/>
      <c r="B82" s="46" t="s">
        <v>197</v>
      </c>
      <c r="C82" s="71" t="s">
        <v>198</v>
      </c>
      <c r="D82" s="72">
        <f>D16-D48</f>
        <v>-9.837191608825492</v>
      </c>
      <c r="E82" s="49"/>
      <c r="F82" s="27"/>
      <c r="G82" s="28"/>
      <c r="H82" s="28"/>
      <c r="I82" s="27"/>
      <c r="J82" s="27"/>
      <c r="K82" s="27"/>
      <c r="L82" s="27"/>
    </row>
    <row r="83" spans="1:12">
      <c r="A83" s="27"/>
      <c r="B83" s="46" t="s">
        <v>199</v>
      </c>
      <c r="C83" s="71" t="s">
        <v>200</v>
      </c>
      <c r="D83" s="72">
        <f>D20-D49</f>
        <v>24.82150300373138</v>
      </c>
      <c r="E83" s="49"/>
      <c r="F83" s="27"/>
      <c r="G83" s="28"/>
      <c r="H83" s="28"/>
      <c r="I83" s="27"/>
      <c r="J83" s="27"/>
      <c r="K83" s="27"/>
      <c r="L83" s="27"/>
    </row>
    <row r="84" spans="1:12">
      <c r="A84" s="27"/>
      <c r="B84" s="46" t="s">
        <v>201</v>
      </c>
      <c r="C84" s="71" t="s">
        <v>202</v>
      </c>
      <c r="D84" s="72">
        <f>D26-D50</f>
        <v>13.916600782247372</v>
      </c>
      <c r="E84" s="49"/>
      <c r="F84" s="27"/>
      <c r="G84" s="28"/>
      <c r="H84" s="28"/>
      <c r="I84" s="27"/>
      <c r="J84" s="27"/>
      <c r="K84" s="27"/>
      <c r="L84" s="27"/>
    </row>
    <row r="85" spans="1:12" ht="15.75" thickBot="1">
      <c r="A85" s="27"/>
      <c r="B85" s="50" t="s">
        <v>203</v>
      </c>
      <c r="C85" s="71" t="s">
        <v>204</v>
      </c>
      <c r="D85" s="72">
        <f>D31-D51</f>
        <v>-57.58012892662429</v>
      </c>
      <c r="E85" s="49"/>
      <c r="F85" s="27"/>
      <c r="G85" s="28"/>
      <c r="H85" s="28"/>
      <c r="I85" s="27"/>
      <c r="J85" s="27"/>
      <c r="K85" s="27"/>
      <c r="L85" s="27"/>
    </row>
    <row r="86" spans="1:12">
      <c r="A86" s="27"/>
      <c r="B86" s="42" t="s">
        <v>205</v>
      </c>
      <c r="C86" s="60" t="s">
        <v>206</v>
      </c>
      <c r="D86" s="70">
        <f>D34-D52</f>
        <v>55.91084360580561</v>
      </c>
      <c r="E86" s="45"/>
      <c r="F86" s="27"/>
      <c r="G86" s="28"/>
      <c r="H86" s="28"/>
      <c r="I86" s="41"/>
      <c r="J86" s="27"/>
      <c r="K86" s="27"/>
      <c r="L86" s="27"/>
    </row>
    <row r="87" spans="1:12">
      <c r="A87" s="27"/>
      <c r="B87" s="50" t="s">
        <v>207</v>
      </c>
      <c r="C87" s="80" t="s">
        <v>208</v>
      </c>
      <c r="D87" s="72">
        <f>D36-D53</f>
        <v>-5.1140155071944662</v>
      </c>
      <c r="E87" s="53"/>
      <c r="F87" s="27"/>
      <c r="G87" s="28"/>
      <c r="H87" s="28"/>
      <c r="I87" s="27"/>
      <c r="J87" s="27"/>
      <c r="K87" s="27"/>
      <c r="L87" s="27"/>
    </row>
    <row r="88" spans="1:12">
      <c r="A88" s="27"/>
      <c r="B88" s="46" t="s">
        <v>209</v>
      </c>
      <c r="C88" s="71" t="s">
        <v>210</v>
      </c>
      <c r="D88" s="72">
        <f>D38+D39-D54</f>
        <v>0</v>
      </c>
      <c r="E88" s="49"/>
      <c r="F88" s="27"/>
      <c r="G88" s="28"/>
      <c r="H88" s="28"/>
      <c r="I88" s="27"/>
      <c r="J88" s="27"/>
      <c r="K88" s="27"/>
      <c r="L88" s="27"/>
    </row>
    <row r="89" spans="1:12">
      <c r="A89" s="27"/>
      <c r="B89" s="50" t="s">
        <v>211</v>
      </c>
      <c r="C89" s="80" t="s">
        <v>212</v>
      </c>
      <c r="D89" s="81">
        <f>IFERROR(D40-D55,"-")</f>
        <v>61.024859113000119</v>
      </c>
      <c r="E89" s="53"/>
      <c r="F89" s="27"/>
      <c r="G89" s="28"/>
      <c r="H89" s="28"/>
      <c r="I89" s="27"/>
      <c r="J89" s="27"/>
      <c r="K89" s="27"/>
      <c r="L89" s="27"/>
    </row>
    <row r="90" spans="1:12" ht="15.75" thickBot="1">
      <c r="A90" s="27"/>
      <c r="B90" s="107" t="s">
        <v>213</v>
      </c>
      <c r="C90" s="108" t="s">
        <v>214</v>
      </c>
      <c r="D90" s="109">
        <v>0</v>
      </c>
      <c r="E90" s="53"/>
      <c r="F90" s="27"/>
      <c r="G90" s="28"/>
      <c r="H90" s="28"/>
      <c r="I90" s="27"/>
      <c r="J90" s="27"/>
      <c r="K90" s="27"/>
      <c r="L90" s="27"/>
    </row>
    <row r="91" spans="1:12" ht="15.75" thickBot="1">
      <c r="A91" s="27"/>
      <c r="B91" s="66" t="s">
        <v>215</v>
      </c>
      <c r="C91" s="67" t="s">
        <v>216</v>
      </c>
      <c r="D91" s="110">
        <v>1.8819999999999999</v>
      </c>
      <c r="E91" s="69"/>
      <c r="F91" s="27"/>
      <c r="G91" s="28"/>
      <c r="H91" s="28"/>
      <c r="I91" s="41"/>
      <c r="J91" s="27"/>
      <c r="K91" s="27"/>
      <c r="L91" s="27"/>
    </row>
    <row r="92" spans="1:12" ht="15.75" thickBot="1">
      <c r="A92" s="27"/>
      <c r="B92" s="66" t="s">
        <v>217</v>
      </c>
      <c r="C92" s="67" t="s">
        <v>218</v>
      </c>
      <c r="D92" s="68">
        <f>IFERROR(D78+D90-D91,"-")</f>
        <v>25.065400000002914</v>
      </c>
      <c r="E92" s="69"/>
      <c r="F92" s="27"/>
      <c r="G92" s="28"/>
      <c r="H92" s="28"/>
      <c r="I92" s="41"/>
      <c r="J92" s="27"/>
      <c r="K92" s="27"/>
      <c r="L92" s="27"/>
    </row>
    <row r="93" spans="1:12" ht="24">
      <c r="A93" s="27"/>
      <c r="B93" s="103" t="s">
        <v>219</v>
      </c>
      <c r="C93" s="104" t="s">
        <v>220</v>
      </c>
      <c r="D93" s="111">
        <f>IFERROR((D79/D11)*100,"-")</f>
        <v>0.67618125713053767</v>
      </c>
      <c r="E93" s="112"/>
      <c r="F93" s="27"/>
      <c r="G93" s="28"/>
      <c r="H93" s="28"/>
      <c r="I93" s="27"/>
      <c r="J93" s="27"/>
      <c r="K93" s="27"/>
      <c r="L93" s="27"/>
    </row>
    <row r="94" spans="1:12">
      <c r="A94" s="27"/>
      <c r="B94" s="46" t="s">
        <v>221</v>
      </c>
      <c r="C94" s="71" t="s">
        <v>222</v>
      </c>
      <c r="D94" s="72">
        <f>IFERROR((D80/D12)*100,"-")</f>
        <v>6.6755766333629118</v>
      </c>
      <c r="E94" s="49"/>
      <c r="F94" s="27"/>
      <c r="G94" s="28"/>
      <c r="H94" s="28"/>
      <c r="I94" s="27"/>
      <c r="J94" s="27"/>
      <c r="K94" s="27"/>
      <c r="L94" s="27"/>
    </row>
    <row r="95" spans="1:12">
      <c r="A95" s="27"/>
      <c r="B95" s="46" t="s">
        <v>223</v>
      </c>
      <c r="C95" s="71" t="s">
        <v>224</v>
      </c>
      <c r="D95" s="72">
        <f>IFERROR((D81/D15)*100,"-")</f>
        <v>2.9520446270048839</v>
      </c>
      <c r="E95" s="49"/>
      <c r="F95" s="27"/>
      <c r="G95" s="28"/>
      <c r="H95" s="28"/>
      <c r="I95" s="27"/>
      <c r="J95" s="27"/>
      <c r="K95" s="27"/>
      <c r="L95" s="27"/>
    </row>
    <row r="96" spans="1:12">
      <c r="A96" s="27"/>
      <c r="B96" s="46" t="s">
        <v>225</v>
      </c>
      <c r="C96" s="71" t="s">
        <v>226</v>
      </c>
      <c r="D96" s="72">
        <f>IFERROR((D82/D16)*100,"-")</f>
        <v>-2.7176308698382954</v>
      </c>
      <c r="E96" s="49"/>
      <c r="F96" s="27"/>
      <c r="G96" s="28"/>
      <c r="H96" s="28"/>
      <c r="I96" s="27"/>
      <c r="J96" s="27"/>
      <c r="K96" s="27"/>
      <c r="L96" s="27"/>
    </row>
    <row r="97" spans="1:12">
      <c r="A97" s="27"/>
      <c r="B97" s="46" t="s">
        <v>227</v>
      </c>
      <c r="C97" s="71" t="s">
        <v>228</v>
      </c>
      <c r="D97" s="72">
        <f>IFERROR((D83/D20)*100,"-")</f>
        <v>5.2818224511470637</v>
      </c>
      <c r="E97" s="49"/>
      <c r="F97" s="27"/>
      <c r="G97" s="28"/>
      <c r="H97" s="28"/>
      <c r="I97" s="27"/>
      <c r="J97" s="27"/>
      <c r="K97" s="27"/>
      <c r="L97" s="27"/>
    </row>
    <row r="98" spans="1:12">
      <c r="A98" s="27"/>
      <c r="B98" s="46" t="s">
        <v>229</v>
      </c>
      <c r="C98" s="71" t="s">
        <v>230</v>
      </c>
      <c r="D98" s="72">
        <f>IFERROR((D84/D26)*100,"-")</f>
        <v>9.4609847471277995</v>
      </c>
      <c r="E98" s="49"/>
      <c r="F98" s="27"/>
      <c r="G98" s="28"/>
      <c r="H98" s="28"/>
      <c r="I98" s="27"/>
      <c r="J98" s="27"/>
      <c r="K98" s="27"/>
      <c r="L98" s="27"/>
    </row>
    <row r="99" spans="1:12" ht="24.75" thickBot="1">
      <c r="A99" s="27"/>
      <c r="B99" s="113" t="s">
        <v>231</v>
      </c>
      <c r="C99" s="114" t="s">
        <v>232</v>
      </c>
      <c r="D99" s="115">
        <f>IFERROR((D85/D31)*100,"-")</f>
        <v>-522.78038031437836</v>
      </c>
      <c r="E99" s="116"/>
      <c r="F99" s="27"/>
      <c r="G99" s="28"/>
      <c r="H99" s="28"/>
      <c r="I99" s="27"/>
      <c r="J99" s="27"/>
      <c r="K99" s="27"/>
      <c r="L99" s="27"/>
    </row>
    <row r="100" spans="1:12">
      <c r="A100" s="27"/>
      <c r="B100" s="27"/>
      <c r="C100" s="27"/>
      <c r="D100" s="27"/>
      <c r="E100" s="27"/>
      <c r="F100" s="27"/>
      <c r="G100" s="28"/>
      <c r="H100" s="28"/>
      <c r="I100" s="27"/>
      <c r="J100" s="27"/>
      <c r="K100" s="27"/>
      <c r="L100" s="27"/>
    </row>
    <row r="101" spans="1:12">
      <c r="A101" s="27"/>
      <c r="B101" s="27"/>
      <c r="C101" s="79" t="s">
        <v>233</v>
      </c>
      <c r="D101" s="27"/>
      <c r="E101" s="27"/>
      <c r="F101" s="27"/>
      <c r="G101" s="28"/>
      <c r="H101" s="28"/>
      <c r="I101" s="27"/>
      <c r="J101" s="27"/>
      <c r="K101" s="27"/>
      <c r="L101" s="27"/>
    </row>
    <row r="102" spans="1:12">
      <c r="A102" s="27"/>
      <c r="B102" s="27"/>
      <c r="C102" s="79" t="s">
        <v>234</v>
      </c>
      <c r="D102" s="27"/>
      <c r="E102" s="27"/>
      <c r="F102" s="27"/>
      <c r="G102" s="28"/>
      <c r="H102" s="28"/>
      <c r="I102" s="27"/>
      <c r="J102" s="27"/>
      <c r="K102" s="27"/>
      <c r="L102" s="27"/>
    </row>
    <row r="103" spans="1:12">
      <c r="C103" s="79" t="s">
        <v>235</v>
      </c>
    </row>
  </sheetData>
  <pageMargins left="0.7" right="0.7" top="0.75" bottom="0.75" header="0.3" footer="0.3"/>
  <pageSetup paperSize="9" scale="67"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5D858-6B5F-43C7-92A1-29FFACBEE245}">
  <sheetPr codeName="Sheet98">
    <tabColor theme="0" tint="-0.14999847407452621"/>
  </sheetPr>
  <dimension ref="A2:AI248"/>
  <sheetViews>
    <sheetView topLeftCell="J234" workbookViewId="0">
      <selection activeCell="F25" sqref="F25:F32"/>
    </sheetView>
  </sheetViews>
  <sheetFormatPr defaultRowHeight="15"/>
  <cols>
    <col min="1" max="1" width="9.140625" style="117"/>
    <col min="2" max="2" width="12.85546875" customWidth="1"/>
    <col min="3" max="3" width="71.140625" customWidth="1"/>
    <col min="4" max="4" width="13.5703125" customWidth="1"/>
    <col min="5" max="5" width="13.42578125" customWidth="1"/>
    <col min="6" max="6" width="16.85546875" customWidth="1"/>
    <col min="7" max="7" width="16.140625" customWidth="1"/>
    <col min="8" max="8" width="15.7109375" customWidth="1"/>
    <col min="9" max="9" width="14" customWidth="1"/>
    <col min="10" max="11" width="14.5703125" customWidth="1"/>
    <col min="12" max="12" width="16.5703125" customWidth="1"/>
    <col min="13" max="14" width="15" customWidth="1"/>
    <col min="15" max="15" width="14" customWidth="1"/>
    <col min="16" max="16" width="17.85546875" customWidth="1"/>
    <col min="17" max="17" width="23.28515625" customWidth="1"/>
    <col min="18" max="21" width="0" style="117" hidden="1" customWidth="1"/>
  </cols>
  <sheetData>
    <row r="2" spans="1:17" ht="72">
      <c r="C2" s="27" t="s">
        <v>1337</v>
      </c>
      <c r="E2" s="118"/>
      <c r="O2" s="118"/>
      <c r="Q2" s="1" t="s">
        <v>236</v>
      </c>
    </row>
    <row r="3" spans="1:17">
      <c r="C3" s="27" t="s">
        <v>1338</v>
      </c>
    </row>
    <row r="4" spans="1:17">
      <c r="C4" s="119"/>
    </row>
    <row r="5" spans="1:17" ht="15.75">
      <c r="C5" s="120" t="s">
        <v>237</v>
      </c>
    </row>
    <row r="6" spans="1:17" ht="15.75">
      <c r="C6" s="120"/>
    </row>
    <row r="7" spans="1:17" ht="15.75">
      <c r="C7" s="120"/>
    </row>
    <row r="8" spans="1:17" ht="15.75" thickBot="1"/>
    <row r="9" spans="1:17" ht="102.75" thickBot="1">
      <c r="B9" s="121" t="s">
        <v>2</v>
      </c>
      <c r="C9" s="122" t="s">
        <v>238</v>
      </c>
      <c r="D9" s="123" t="s">
        <v>239</v>
      </c>
      <c r="E9" s="124" t="s">
        <v>240</v>
      </c>
      <c r="F9" s="125" t="s">
        <v>241</v>
      </c>
      <c r="G9" s="126" t="s">
        <v>242</v>
      </c>
      <c r="H9" s="127" t="s">
        <v>243</v>
      </c>
      <c r="I9" s="123" t="s">
        <v>244</v>
      </c>
      <c r="J9" s="125" t="s">
        <v>245</v>
      </c>
      <c r="K9" s="126" t="s">
        <v>246</v>
      </c>
      <c r="L9" s="128" t="s">
        <v>247</v>
      </c>
      <c r="M9" s="129" t="s">
        <v>248</v>
      </c>
      <c r="N9" s="123" t="s">
        <v>249</v>
      </c>
      <c r="O9" s="130" t="s">
        <v>250</v>
      </c>
      <c r="P9" s="127" t="s">
        <v>251</v>
      </c>
      <c r="Q9" s="124" t="s">
        <v>252</v>
      </c>
    </row>
    <row r="10" spans="1:17" ht="16.5" thickTop="1" thickBot="1">
      <c r="B10" s="131" t="s">
        <v>62</v>
      </c>
      <c r="C10" s="132" t="s">
        <v>253</v>
      </c>
      <c r="D10" s="133"/>
      <c r="E10" s="134"/>
      <c r="F10" s="135"/>
      <c r="G10" s="136"/>
      <c r="H10" s="137"/>
      <c r="I10" s="134"/>
      <c r="J10" s="135"/>
      <c r="K10" s="136"/>
      <c r="L10" s="136"/>
      <c r="M10" s="133"/>
      <c r="N10" s="138"/>
      <c r="O10" s="138"/>
      <c r="P10" s="138"/>
      <c r="Q10" s="134"/>
    </row>
    <row r="11" spans="1:17" ht="16.5" thickTop="1" thickBot="1">
      <c r="B11" s="139" t="s">
        <v>64</v>
      </c>
      <c r="C11" s="140" t="s">
        <v>254</v>
      </c>
      <c r="D11" s="141">
        <f>D30</f>
        <v>0</v>
      </c>
      <c r="E11" s="142">
        <f>E30</f>
        <v>0</v>
      </c>
      <c r="F11" s="143">
        <f>F30</f>
        <v>0</v>
      </c>
      <c r="G11" s="144">
        <f t="shared" ref="E11:S12" si="0">G30</f>
        <v>0</v>
      </c>
      <c r="H11" s="145">
        <f t="shared" si="0"/>
        <v>0</v>
      </c>
      <c r="I11" s="142">
        <f t="shared" si="0"/>
        <v>0</v>
      </c>
      <c r="J11" s="143">
        <f t="shared" si="0"/>
        <v>0</v>
      </c>
      <c r="K11" s="144">
        <f t="shared" si="0"/>
        <v>0</v>
      </c>
      <c r="L11" s="144">
        <f t="shared" si="0"/>
        <v>0</v>
      </c>
      <c r="M11" s="141">
        <f t="shared" si="0"/>
        <v>0</v>
      </c>
      <c r="N11" s="146">
        <f>O11+P11</f>
        <v>0</v>
      </c>
      <c r="O11" s="146">
        <f>O30</f>
        <v>0</v>
      </c>
      <c r="P11" s="146">
        <f t="shared" si="0"/>
        <v>0</v>
      </c>
      <c r="Q11" s="142">
        <f t="shared" si="0"/>
        <v>0</v>
      </c>
    </row>
    <row r="12" spans="1:17" ht="15.75" thickBot="1">
      <c r="B12" s="147" t="s">
        <v>70</v>
      </c>
      <c r="C12" s="148" t="s">
        <v>255</v>
      </c>
      <c r="D12" s="149">
        <f>D31</f>
        <v>0</v>
      </c>
      <c r="E12" s="150">
        <f t="shared" si="0"/>
        <v>0</v>
      </c>
      <c r="F12" s="151">
        <f t="shared" si="0"/>
        <v>0</v>
      </c>
      <c r="G12" s="152">
        <f t="shared" si="0"/>
        <v>0</v>
      </c>
      <c r="H12" s="153">
        <f t="shared" si="0"/>
        <v>0</v>
      </c>
      <c r="I12" s="150">
        <f t="shared" si="0"/>
        <v>0</v>
      </c>
      <c r="J12" s="151">
        <f t="shared" si="0"/>
        <v>0</v>
      </c>
      <c r="K12" s="152">
        <f t="shared" si="0"/>
        <v>0</v>
      </c>
      <c r="L12" s="152">
        <f t="shared" si="0"/>
        <v>0</v>
      </c>
      <c r="M12" s="149">
        <f t="shared" si="0"/>
        <v>0</v>
      </c>
      <c r="N12" s="154">
        <f t="shared" ref="N12:N77" si="1">O12+P12</f>
        <v>0</v>
      </c>
      <c r="O12" s="154">
        <f>O31</f>
        <v>0</v>
      </c>
      <c r="P12" s="154">
        <f t="shared" si="0"/>
        <v>0</v>
      </c>
      <c r="Q12" s="150">
        <f t="shared" si="0"/>
        <v>0</v>
      </c>
    </row>
    <row r="13" spans="1:17">
      <c r="A13" s="155"/>
      <c r="B13" s="147" t="s">
        <v>98</v>
      </c>
      <c r="C13" s="148" t="s">
        <v>256</v>
      </c>
      <c r="D13" s="149">
        <f>D34+D93+D191</f>
        <v>208.64943</v>
      </c>
      <c r="E13" s="150">
        <f t="shared" ref="E13:Q13" si="2">E34+E93+E191</f>
        <v>46.531317323770367</v>
      </c>
      <c r="F13" s="151">
        <f t="shared" si="2"/>
        <v>38.835660201438046</v>
      </c>
      <c r="G13" s="152">
        <f t="shared" si="2"/>
        <v>4.7750783748124777</v>
      </c>
      <c r="H13" s="153">
        <f t="shared" si="2"/>
        <v>2.9205787475198433</v>
      </c>
      <c r="I13" s="150">
        <f t="shared" si="2"/>
        <v>156.19580674343823</v>
      </c>
      <c r="J13" s="151">
        <f t="shared" si="2"/>
        <v>28.91463879628909</v>
      </c>
      <c r="K13" s="152">
        <f t="shared" si="2"/>
        <v>118.70772756211294</v>
      </c>
      <c r="L13" s="152">
        <f t="shared" si="2"/>
        <v>8.5734403850362</v>
      </c>
      <c r="M13" s="149">
        <f t="shared" si="2"/>
        <v>0.1385689877479612</v>
      </c>
      <c r="N13" s="154">
        <f t="shared" si="1"/>
        <v>0.19526028470242957</v>
      </c>
      <c r="O13" s="154">
        <f>O34+O93+O191</f>
        <v>0.19526028470242957</v>
      </c>
      <c r="P13" s="154">
        <f t="shared" si="2"/>
        <v>0</v>
      </c>
      <c r="Q13" s="150">
        <f t="shared" si="2"/>
        <v>5.5884766603410005</v>
      </c>
    </row>
    <row r="14" spans="1:17" ht="26.25" thickBot="1">
      <c r="A14" s="155"/>
      <c r="B14" s="156" t="s">
        <v>100</v>
      </c>
      <c r="C14" s="157" t="s">
        <v>257</v>
      </c>
      <c r="D14" s="158">
        <f t="shared" ref="D14:Q14" si="3">D35+D94</f>
        <v>199.73258561068872</v>
      </c>
      <c r="E14" s="159">
        <f>E35+E94</f>
        <v>45.266657929916803</v>
      </c>
      <c r="F14" s="160">
        <f t="shared" si="3"/>
        <v>38.597041333701775</v>
      </c>
      <c r="G14" s="161">
        <f t="shared" si="3"/>
        <v>4.4713348929782368</v>
      </c>
      <c r="H14" s="162">
        <f t="shared" si="3"/>
        <v>2.1982817032367921</v>
      </c>
      <c r="I14" s="159">
        <f t="shared" si="3"/>
        <v>154.46592768077193</v>
      </c>
      <c r="J14" s="160">
        <f t="shared" si="3"/>
        <v>28.218759006855962</v>
      </c>
      <c r="K14" s="161">
        <f t="shared" si="3"/>
        <v>117.99239656380229</v>
      </c>
      <c r="L14" s="161">
        <f t="shared" si="3"/>
        <v>8.2547721101136684</v>
      </c>
      <c r="M14" s="158">
        <f t="shared" si="3"/>
        <v>0</v>
      </c>
      <c r="N14" s="163">
        <f t="shared" si="1"/>
        <v>0</v>
      </c>
      <c r="O14" s="163">
        <f>O35+O94</f>
        <v>0</v>
      </c>
      <c r="P14" s="163">
        <f t="shared" si="3"/>
        <v>0</v>
      </c>
      <c r="Q14" s="159">
        <f t="shared" si="3"/>
        <v>0</v>
      </c>
    </row>
    <row r="15" spans="1:17" ht="15.75" thickBot="1">
      <c r="A15" s="155"/>
      <c r="B15" s="147" t="s">
        <v>258</v>
      </c>
      <c r="C15" s="148" t="s">
        <v>259</v>
      </c>
      <c r="D15" s="149">
        <f>D37</f>
        <v>10.250999999999999</v>
      </c>
      <c r="E15" s="150">
        <f t="shared" ref="E15:Q15" si="4">E37</f>
        <v>0</v>
      </c>
      <c r="F15" s="151">
        <f t="shared" si="4"/>
        <v>0</v>
      </c>
      <c r="G15" s="152">
        <f t="shared" si="4"/>
        <v>0</v>
      </c>
      <c r="H15" s="153">
        <f t="shared" si="4"/>
        <v>0</v>
      </c>
      <c r="I15" s="150">
        <f t="shared" si="4"/>
        <v>10.250999999999999</v>
      </c>
      <c r="J15" s="151">
        <f t="shared" si="4"/>
        <v>0</v>
      </c>
      <c r="K15" s="152">
        <f t="shared" si="4"/>
        <v>7.9684999999999997</v>
      </c>
      <c r="L15" s="152">
        <f t="shared" si="4"/>
        <v>2.2825000000000002</v>
      </c>
      <c r="M15" s="149">
        <f t="shared" si="4"/>
        <v>0</v>
      </c>
      <c r="N15" s="154">
        <f t="shared" si="1"/>
        <v>0</v>
      </c>
      <c r="O15" s="154">
        <f>O37</f>
        <v>0</v>
      </c>
      <c r="P15" s="154">
        <f t="shared" si="4"/>
        <v>0</v>
      </c>
      <c r="Q15" s="150">
        <f t="shared" si="4"/>
        <v>0</v>
      </c>
    </row>
    <row r="16" spans="1:17">
      <c r="A16" s="155"/>
      <c r="B16" s="147" t="s">
        <v>260</v>
      </c>
      <c r="C16" s="148" t="s">
        <v>261</v>
      </c>
      <c r="D16" s="149">
        <f t="shared" ref="D16:M17" si="5">D45+D101+D198</f>
        <v>211.39965999999998</v>
      </c>
      <c r="E16" s="150">
        <f t="shared" si="5"/>
        <v>50.091639177841842</v>
      </c>
      <c r="F16" s="151">
        <f t="shared" si="5"/>
        <v>1.9158765291749198</v>
      </c>
      <c r="G16" s="152">
        <f t="shared" si="5"/>
        <v>3.8919733716829406</v>
      </c>
      <c r="H16" s="153">
        <f t="shared" si="5"/>
        <v>44.283789276983974</v>
      </c>
      <c r="I16" s="150">
        <f t="shared" si="5"/>
        <v>62.669974482265921</v>
      </c>
      <c r="J16" s="151">
        <f t="shared" si="5"/>
        <v>26.204057549345233</v>
      </c>
      <c r="K16" s="152">
        <f t="shared" si="5"/>
        <v>24.771483627149738</v>
      </c>
      <c r="L16" s="152">
        <f t="shared" si="5"/>
        <v>11.694433305770959</v>
      </c>
      <c r="M16" s="149">
        <f t="shared" si="5"/>
        <v>1.5155026104268923</v>
      </c>
      <c r="N16" s="154">
        <f t="shared" si="1"/>
        <v>41.887946408030921</v>
      </c>
      <c r="O16" s="154">
        <f t="shared" ref="O16:Q17" si="6">O45+O101+O198</f>
        <v>41.887946408030921</v>
      </c>
      <c r="P16" s="154">
        <f t="shared" si="6"/>
        <v>0</v>
      </c>
      <c r="Q16" s="150">
        <f t="shared" si="6"/>
        <v>55.234597321434421</v>
      </c>
    </row>
    <row r="17" spans="1:22">
      <c r="A17" s="155"/>
      <c r="B17" s="164" t="s">
        <v>262</v>
      </c>
      <c r="C17" s="165" t="s">
        <v>263</v>
      </c>
      <c r="D17" s="166">
        <f t="shared" si="5"/>
        <v>143.84315999999998</v>
      </c>
      <c r="E17" s="167">
        <f t="shared" si="5"/>
        <v>49.357122464558039</v>
      </c>
      <c r="F17" s="168">
        <f t="shared" si="5"/>
        <v>1.7454655154709509</v>
      </c>
      <c r="G17" s="169">
        <f t="shared" si="5"/>
        <v>3.8245528128815671</v>
      </c>
      <c r="H17" s="170">
        <f t="shared" si="5"/>
        <v>43.787104136205528</v>
      </c>
      <c r="I17" s="167">
        <f t="shared" si="5"/>
        <v>53.537674482730722</v>
      </c>
      <c r="J17" s="168">
        <f t="shared" si="5"/>
        <v>24.142397420019055</v>
      </c>
      <c r="K17" s="169">
        <f t="shared" si="5"/>
        <v>22.466702266384274</v>
      </c>
      <c r="L17" s="169">
        <f t="shared" si="5"/>
        <v>6.9285747963273865</v>
      </c>
      <c r="M17" s="166">
        <f t="shared" si="5"/>
        <v>1.4345234335828598</v>
      </c>
      <c r="N17" s="171">
        <f t="shared" si="1"/>
        <v>2.8685586183203808</v>
      </c>
      <c r="O17" s="171">
        <f t="shared" si="6"/>
        <v>2.8685586183203808</v>
      </c>
      <c r="P17" s="171">
        <f t="shared" si="6"/>
        <v>0</v>
      </c>
      <c r="Q17" s="167">
        <f t="shared" si="6"/>
        <v>36.645281000807991</v>
      </c>
    </row>
    <row r="18" spans="1:22">
      <c r="A18" s="155"/>
      <c r="B18" s="172" t="s">
        <v>264</v>
      </c>
      <c r="C18" s="173" t="s">
        <v>265</v>
      </c>
      <c r="D18" s="174">
        <f t="shared" ref="D18:Q18" si="7">D49+D105+D202</f>
        <v>0</v>
      </c>
      <c r="E18" s="175">
        <f t="shared" si="7"/>
        <v>0</v>
      </c>
      <c r="F18" s="176">
        <f t="shared" si="7"/>
        <v>0</v>
      </c>
      <c r="G18" s="177">
        <f t="shared" si="7"/>
        <v>0</v>
      </c>
      <c r="H18" s="178">
        <f t="shared" si="7"/>
        <v>0</v>
      </c>
      <c r="I18" s="175">
        <f t="shared" si="7"/>
        <v>0</v>
      </c>
      <c r="J18" s="176">
        <f t="shared" si="7"/>
        <v>0</v>
      </c>
      <c r="K18" s="177">
        <f t="shared" si="7"/>
        <v>0</v>
      </c>
      <c r="L18" s="177">
        <f t="shared" si="7"/>
        <v>0</v>
      </c>
      <c r="M18" s="174">
        <f t="shared" si="7"/>
        <v>0</v>
      </c>
      <c r="N18" s="179">
        <f t="shared" si="1"/>
        <v>0</v>
      </c>
      <c r="O18" s="179">
        <f>O49+O105+O202</f>
        <v>0</v>
      </c>
      <c r="P18" s="179">
        <f t="shared" si="7"/>
        <v>0</v>
      </c>
      <c r="Q18" s="175">
        <f t="shared" si="7"/>
        <v>0</v>
      </c>
    </row>
    <row r="19" spans="1:22" ht="15.75" thickBot="1">
      <c r="A19" s="155"/>
      <c r="B19" s="180" t="s">
        <v>266</v>
      </c>
      <c r="C19" s="181" t="s">
        <v>267</v>
      </c>
      <c r="D19" s="182">
        <f t="shared" ref="D19:Q19" si="8">D47+D103+D200</f>
        <v>66.968379999999996</v>
      </c>
      <c r="E19" s="183">
        <f t="shared" si="8"/>
        <v>0.52273586320575205</v>
      </c>
      <c r="F19" s="184">
        <f t="shared" si="8"/>
        <v>0.14782140982003816</v>
      </c>
      <c r="G19" s="185">
        <f t="shared" si="8"/>
        <v>3.8399099018578992E-2</v>
      </c>
      <c r="H19" s="186">
        <f t="shared" si="8"/>
        <v>0.33651535436713487</v>
      </c>
      <c r="I19" s="183">
        <f t="shared" si="8"/>
        <v>8.7765716510731746</v>
      </c>
      <c r="J19" s="184">
        <f t="shared" si="8"/>
        <v>1.8333376591500614</v>
      </c>
      <c r="K19" s="185">
        <f t="shared" si="8"/>
        <v>2.2050132921892862</v>
      </c>
      <c r="L19" s="185">
        <f t="shared" si="8"/>
        <v>4.7382206997338256</v>
      </c>
      <c r="M19" s="182">
        <f t="shared" si="8"/>
        <v>6.455874682774819E-2</v>
      </c>
      <c r="N19" s="187">
        <f t="shared" si="1"/>
        <v>39.017970999286987</v>
      </c>
      <c r="O19" s="187">
        <f>O47+O103+O200</f>
        <v>39.017970999286987</v>
      </c>
      <c r="P19" s="187">
        <f t="shared" si="8"/>
        <v>0</v>
      </c>
      <c r="Q19" s="183">
        <f t="shared" si="8"/>
        <v>18.58654273960634</v>
      </c>
    </row>
    <row r="20" spans="1:22">
      <c r="A20" s="155"/>
      <c r="B20" s="147" t="s">
        <v>268</v>
      </c>
      <c r="C20" s="188" t="s">
        <v>269</v>
      </c>
      <c r="D20" s="149">
        <f t="shared" ref="D20:M21" si="9">D52+D108+D205</f>
        <v>816.85823000000005</v>
      </c>
      <c r="E20" s="150">
        <f t="shared" si="9"/>
        <v>281.63142955241563</v>
      </c>
      <c r="F20" s="151">
        <f t="shared" si="9"/>
        <v>29.064797107554746</v>
      </c>
      <c r="G20" s="152">
        <f t="shared" si="9"/>
        <v>28.402926871686773</v>
      </c>
      <c r="H20" s="153">
        <f t="shared" si="9"/>
        <v>224.16370557317413</v>
      </c>
      <c r="I20" s="150">
        <f t="shared" si="9"/>
        <v>437.39899353506735</v>
      </c>
      <c r="J20" s="151">
        <f t="shared" si="9"/>
        <v>212.69075454895403</v>
      </c>
      <c r="K20" s="152">
        <f t="shared" si="9"/>
        <v>182.00092441279236</v>
      </c>
      <c r="L20" s="152">
        <f t="shared" si="9"/>
        <v>42.707314573320929</v>
      </c>
      <c r="M20" s="149">
        <f t="shared" si="9"/>
        <v>29.486001917149622</v>
      </c>
      <c r="N20" s="154">
        <f t="shared" si="1"/>
        <v>34.359875424078552</v>
      </c>
      <c r="O20" s="154">
        <f t="shared" ref="O20:Q21" si="10">O52+O108+O205</f>
        <v>34.359875424078552</v>
      </c>
      <c r="P20" s="154">
        <f t="shared" si="10"/>
        <v>0</v>
      </c>
      <c r="Q20" s="150">
        <f t="shared" si="10"/>
        <v>33.981929571288838</v>
      </c>
    </row>
    <row r="21" spans="1:22" ht="15.75" thickBot="1">
      <c r="A21" s="155"/>
      <c r="B21" s="164" t="s">
        <v>270</v>
      </c>
      <c r="C21" s="189" t="s">
        <v>271</v>
      </c>
      <c r="D21" s="166">
        <f t="shared" si="9"/>
        <v>710.14870999999994</v>
      </c>
      <c r="E21" s="167">
        <f t="shared" si="9"/>
        <v>244.8602424203313</v>
      </c>
      <c r="F21" s="168">
        <f t="shared" si="9"/>
        <v>25.626780285579294</v>
      </c>
      <c r="G21" s="169">
        <f t="shared" si="9"/>
        <v>25.192681225086478</v>
      </c>
      <c r="H21" s="170">
        <f t="shared" si="9"/>
        <v>194.04078090966553</v>
      </c>
      <c r="I21" s="167">
        <f t="shared" si="9"/>
        <v>378.82844330987984</v>
      </c>
      <c r="J21" s="168">
        <f t="shared" si="9"/>
        <v>188.37552600529952</v>
      </c>
      <c r="K21" s="169">
        <f t="shared" si="9"/>
        <v>153.14717441723823</v>
      </c>
      <c r="L21" s="169">
        <f t="shared" si="9"/>
        <v>37.305742887342042</v>
      </c>
      <c r="M21" s="166">
        <f t="shared" si="9"/>
        <v>26.243100294321202</v>
      </c>
      <c r="N21" s="171">
        <f t="shared" si="1"/>
        <v>30.484615997299507</v>
      </c>
      <c r="O21" s="171">
        <f t="shared" si="10"/>
        <v>30.484615997299507</v>
      </c>
      <c r="P21" s="171">
        <f t="shared" si="10"/>
        <v>0</v>
      </c>
      <c r="Q21" s="167">
        <f t="shared" si="10"/>
        <v>29.732307978168187</v>
      </c>
    </row>
    <row r="22" spans="1:22" ht="15.75" thickBot="1">
      <c r="A22" s="155"/>
      <c r="B22" s="190" t="s">
        <v>272</v>
      </c>
      <c r="C22" s="191" t="s">
        <v>273</v>
      </c>
      <c r="D22" s="192">
        <f>D32+D33+D47+D69+D71+D75+D77+D78+D79+D81+D87+D88+D103+D122+D124+D128+D131+D132+D134+D140+D141+D200+D219+D221+D225+D227+D228+D229+D231+D238+D239+D130</f>
        <v>160.03694000000002</v>
      </c>
      <c r="E22" s="193">
        <f t="shared" ref="E22:Q22" si="11">E32+E33+E47+E69+E71+E75+E77+E78+E79+E81+E87+E88+E103+E122+E124+E128+E131+E132+E134+E140+E141+E200+E219+E221+E225+E227+E228+E229+E231+E238+E239+E130</f>
        <v>25.986406974490716</v>
      </c>
      <c r="F22" s="194">
        <f t="shared" si="11"/>
        <v>5.1457432703128356</v>
      </c>
      <c r="G22" s="195">
        <f t="shared" si="11"/>
        <v>0.86661836629798372</v>
      </c>
      <c r="H22" s="196">
        <f t="shared" si="11"/>
        <v>19.974045337879893</v>
      </c>
      <c r="I22" s="193">
        <f t="shared" si="11"/>
        <v>58.37506414245334</v>
      </c>
      <c r="J22" s="194">
        <f t="shared" si="11"/>
        <v>8.4135302286757589</v>
      </c>
      <c r="K22" s="195">
        <f t="shared" si="11"/>
        <v>21.926412509944679</v>
      </c>
      <c r="L22" s="195">
        <f t="shared" si="11"/>
        <v>28.0351214038329</v>
      </c>
      <c r="M22" s="192">
        <f t="shared" si="11"/>
        <v>15.557720746540891</v>
      </c>
      <c r="N22" s="197">
        <f t="shared" si="1"/>
        <v>41.117488347505869</v>
      </c>
      <c r="O22" s="197">
        <f>O32+O33+O47+O69+O71+O75+O77+O78+O79+O81+O87+O88+O103+O122+O124+O128+O131+O132+O134+O140+O141+O200+O219+O221+O225+O227+O228+O229+O231+O238+O239+O130</f>
        <v>41.117488347505869</v>
      </c>
      <c r="P22" s="197">
        <f t="shared" si="11"/>
        <v>0</v>
      </c>
      <c r="Q22" s="198">
        <f t="shared" si="11"/>
        <v>19.000259789009188</v>
      </c>
    </row>
    <row r="23" spans="1:22" ht="16.5" thickTop="1" thickBot="1">
      <c r="A23" s="155"/>
      <c r="B23" s="199" t="s">
        <v>274</v>
      </c>
      <c r="C23" s="132" t="s">
        <v>275</v>
      </c>
      <c r="D23" s="200">
        <f>D29+D92+D190</f>
        <v>1791.1990595866059</v>
      </c>
      <c r="E23" s="201">
        <f>E29+E92+E190</f>
        <v>550.25888644294071</v>
      </c>
      <c r="F23" s="202">
        <f t="shared" ref="F23:M23" si="12">F29+F92+F190</f>
        <v>146.25505387861259</v>
      </c>
      <c r="G23" s="203">
        <f t="shared" si="12"/>
        <v>45.166687565157744</v>
      </c>
      <c r="H23" s="204">
        <f t="shared" si="12"/>
        <v>358.83714499917045</v>
      </c>
      <c r="I23" s="201">
        <f t="shared" si="12"/>
        <v>950.1124778228467</v>
      </c>
      <c r="J23" s="202">
        <f t="shared" si="12"/>
        <v>371.81393090789095</v>
      </c>
      <c r="K23" s="203">
        <f t="shared" si="12"/>
        <v>445.1205148000069</v>
      </c>
      <c r="L23" s="203">
        <f t="shared" si="12"/>
        <v>133.17803211494891</v>
      </c>
      <c r="M23" s="200">
        <f t="shared" si="12"/>
        <v>68.594338926624289</v>
      </c>
      <c r="N23" s="205">
        <f t="shared" si="1"/>
        <v>96.41103550719447</v>
      </c>
      <c r="O23" s="205">
        <f>O29+O92+O190</f>
        <v>96.41103550719447</v>
      </c>
      <c r="P23" s="205">
        <f>P29+P92+P190</f>
        <v>0</v>
      </c>
      <c r="Q23" s="206">
        <f>Q29+Q92+Q190</f>
        <v>125.82232088699986</v>
      </c>
    </row>
    <row r="24" spans="1:22" ht="15.75" thickTop="1">
      <c r="A24" s="155"/>
      <c r="B24" s="207" t="s">
        <v>276</v>
      </c>
      <c r="C24" s="208" t="s">
        <v>277</v>
      </c>
      <c r="D24" s="149">
        <f t="shared" ref="D24:D31" si="13">O24+E24+I24+M24+P24+Q24</f>
        <v>1521.1304739759173</v>
      </c>
      <c r="E24" s="150">
        <f>SUM(E25:E27)</f>
        <v>461.25222851302391</v>
      </c>
      <c r="F24" s="151">
        <f t="shared" ref="F24:Q24" si="14">SUM(F25:F27)</f>
        <v>63.918012544910795</v>
      </c>
      <c r="G24" s="152">
        <f t="shared" si="14"/>
        <v>40.695352672179503</v>
      </c>
      <c r="H24" s="153">
        <f t="shared" si="14"/>
        <v>356.63886329593362</v>
      </c>
      <c r="I24" s="150">
        <f>SUM(I25:I27)</f>
        <v>769.22555014207478</v>
      </c>
      <c r="J24" s="151">
        <f t="shared" si="14"/>
        <v>343.59517190103497</v>
      </c>
      <c r="K24" s="152">
        <f t="shared" si="14"/>
        <v>302.98961823620459</v>
      </c>
      <c r="L24" s="152">
        <f t="shared" si="14"/>
        <v>122.64076000483523</v>
      </c>
      <c r="M24" s="149">
        <f t="shared" si="14"/>
        <v>68.419338926624306</v>
      </c>
      <c r="N24" s="154">
        <f t="shared" si="1"/>
        <v>96.41103550719447</v>
      </c>
      <c r="O24" s="154">
        <f>SUM(O25:O27)</f>
        <v>96.41103550719447</v>
      </c>
      <c r="P24" s="154">
        <f t="shared" si="14"/>
        <v>0</v>
      </c>
      <c r="Q24" s="209">
        <f t="shared" si="14"/>
        <v>125.82232088699986</v>
      </c>
    </row>
    <row r="25" spans="1:22">
      <c r="A25" s="155"/>
      <c r="B25" s="210" t="s">
        <v>278</v>
      </c>
      <c r="C25" s="211" t="s">
        <v>279</v>
      </c>
      <c r="D25" s="212">
        <f t="shared" si="13"/>
        <v>935.94658934495453</v>
      </c>
      <c r="E25" s="213">
        <f t="shared" ref="E25:E30" si="15">SUM(F25:H25)</f>
        <v>268.83660340435853</v>
      </c>
      <c r="F25" s="214">
        <f>F29-F30-F31-F35-F38-F39-F59-F60-F91</f>
        <v>40.278923167243313</v>
      </c>
      <c r="G25" s="215">
        <f>G29-G30-G31-G35-G38-G39-G59-G60-G91</f>
        <v>19.092226592764558</v>
      </c>
      <c r="H25" s="216">
        <f>H29-H30-H31-H35-H38-H39-H59-H60-H91</f>
        <v>209.46545364435065</v>
      </c>
      <c r="I25" s="213">
        <f t="shared" ref="I25:I55" si="16">SUM(J25:L25)</f>
        <v>447.19746401833902</v>
      </c>
      <c r="J25" s="214">
        <f t="shared" ref="J25:Q25" si="17">J29-J30-J31-J35-J38-J39-J59-J60-J91</f>
        <v>168.67667874422523</v>
      </c>
      <c r="K25" s="215">
        <f t="shared" si="17"/>
        <v>194.20699153003204</v>
      </c>
      <c r="L25" s="215">
        <f t="shared" si="17"/>
        <v>84.313793744081764</v>
      </c>
      <c r="M25" s="212">
        <f t="shared" si="17"/>
        <v>46.588947128013388</v>
      </c>
      <c r="N25" s="217">
        <f t="shared" si="1"/>
        <v>75.372146460910287</v>
      </c>
      <c r="O25" s="217">
        <f>O29-O30-O31-O35-O38-O39-O59-O60-O91</f>
        <v>75.372146460910287</v>
      </c>
      <c r="P25" s="217">
        <f t="shared" si="17"/>
        <v>0</v>
      </c>
      <c r="Q25" s="213">
        <f t="shared" si="17"/>
        <v>97.951428333333325</v>
      </c>
      <c r="V25" s="118"/>
    </row>
    <row r="26" spans="1:22">
      <c r="A26" s="155"/>
      <c r="B26" s="210" t="s">
        <v>280</v>
      </c>
      <c r="C26" s="218" t="s">
        <v>281</v>
      </c>
      <c r="D26" s="219">
        <f t="shared" si="13"/>
        <v>263.24724463096277</v>
      </c>
      <c r="E26" s="220">
        <f t="shared" si="15"/>
        <v>94.79481270599041</v>
      </c>
      <c r="F26" s="221">
        <f>F92-F94-F143</f>
        <v>10.111288478116103</v>
      </c>
      <c r="G26" s="222">
        <f>G92-G94-G143</f>
        <v>12.99023893591281</v>
      </c>
      <c r="H26" s="223">
        <f>H92-H94-H143</f>
        <v>71.693285291961502</v>
      </c>
      <c r="I26" s="220">
        <f t="shared" si="16"/>
        <v>159.22687133536397</v>
      </c>
      <c r="J26" s="221">
        <f t="shared" ref="J26:Q26" si="18">J92-J94-J143</f>
        <v>102.19897497312968</v>
      </c>
      <c r="K26" s="222">
        <f t="shared" si="18"/>
        <v>44.656990333318724</v>
      </c>
      <c r="L26" s="222">
        <f t="shared" si="18"/>
        <v>12.370906028915565</v>
      </c>
      <c r="M26" s="219">
        <f t="shared" si="18"/>
        <v>7.3499166113079681</v>
      </c>
      <c r="N26" s="224">
        <f t="shared" si="1"/>
        <v>0.63416679456346803</v>
      </c>
      <c r="O26" s="224">
        <f>O92-O94-O143</f>
        <v>0.63416679456346803</v>
      </c>
      <c r="P26" s="224">
        <f t="shared" si="18"/>
        <v>0</v>
      </c>
      <c r="Q26" s="220">
        <f t="shared" si="18"/>
        <v>1.2414771837369636</v>
      </c>
    </row>
    <row r="27" spans="1:22" ht="15.75" thickBot="1">
      <c r="A27" s="155"/>
      <c r="B27" s="210" t="s">
        <v>282</v>
      </c>
      <c r="C27" s="225" t="s">
        <v>283</v>
      </c>
      <c r="D27" s="226">
        <f t="shared" si="13"/>
        <v>321.93664000000001</v>
      </c>
      <c r="E27" s="227">
        <f t="shared" si="15"/>
        <v>97.620812402674986</v>
      </c>
      <c r="F27" s="228">
        <f>F190</f>
        <v>13.527800899551378</v>
      </c>
      <c r="G27" s="229">
        <f>G190</f>
        <v>8.612887143502137</v>
      </c>
      <c r="H27" s="230">
        <f>H190</f>
        <v>75.48012435962147</v>
      </c>
      <c r="I27" s="227">
        <f t="shared" si="16"/>
        <v>162.80121478837179</v>
      </c>
      <c r="J27" s="228">
        <f t="shared" ref="J27:Q27" si="19">J190</f>
        <v>72.719518183680094</v>
      </c>
      <c r="K27" s="229">
        <f t="shared" si="19"/>
        <v>64.125636372853805</v>
      </c>
      <c r="L27" s="229">
        <f t="shared" si="19"/>
        <v>25.956060231837899</v>
      </c>
      <c r="M27" s="226">
        <f t="shared" si="19"/>
        <v>14.480475187302943</v>
      </c>
      <c r="N27" s="231">
        <f t="shared" si="1"/>
        <v>20.40472225172072</v>
      </c>
      <c r="O27" s="231">
        <f>O190</f>
        <v>20.40472225172072</v>
      </c>
      <c r="P27" s="231">
        <f t="shared" si="19"/>
        <v>0</v>
      </c>
      <c r="Q27" s="227">
        <f t="shared" si="19"/>
        <v>26.629415369929575</v>
      </c>
    </row>
    <row r="28" spans="1:22" ht="16.5" thickTop="1" thickBot="1">
      <c r="A28" s="155"/>
      <c r="B28" s="207" t="s">
        <v>284</v>
      </c>
      <c r="C28" s="208" t="s">
        <v>285</v>
      </c>
      <c r="D28" s="200">
        <f>O28+E28+I28+M28+P28+Q28</f>
        <v>270.06858561068879</v>
      </c>
      <c r="E28" s="201">
        <f t="shared" si="15"/>
        <v>89.006657929916798</v>
      </c>
      <c r="F28" s="202">
        <f>F30+F31+F35+F38+F39+F59+F60+F91+F94+F143</f>
        <v>82.337041333701777</v>
      </c>
      <c r="G28" s="203">
        <f>G30+G31+G35+G38+G39+G59+G60+G91+G94+G143</f>
        <v>4.4713348929782368</v>
      </c>
      <c r="H28" s="204">
        <f>H30+H31+H35+H38+H39+H59+H60+H91+H94+H143</f>
        <v>2.1982817032367921</v>
      </c>
      <c r="I28" s="201">
        <f t="shared" si="16"/>
        <v>180.88692768077195</v>
      </c>
      <c r="J28" s="202">
        <f t="shared" ref="J28:Q28" si="20">J30+J31+J35+J38+J39+J59+J60+J91+J94+J143</f>
        <v>28.218759006855962</v>
      </c>
      <c r="K28" s="203">
        <f t="shared" si="20"/>
        <v>142.13089656380231</v>
      </c>
      <c r="L28" s="203">
        <f t="shared" si="20"/>
        <v>10.537272110113669</v>
      </c>
      <c r="M28" s="200">
        <f t="shared" si="20"/>
        <v>0.17499999999999999</v>
      </c>
      <c r="N28" s="205">
        <f t="shared" si="1"/>
        <v>0</v>
      </c>
      <c r="O28" s="205">
        <f>O30+O31+O35+O38+O39+O59+O60+O91+O94+O143</f>
        <v>0</v>
      </c>
      <c r="P28" s="205">
        <f t="shared" si="20"/>
        <v>0</v>
      </c>
      <c r="Q28" s="201">
        <f t="shared" si="20"/>
        <v>0</v>
      </c>
    </row>
    <row r="29" spans="1:22" ht="16.5" thickTop="1" thickBot="1">
      <c r="A29" s="155"/>
      <c r="B29" s="232" t="s">
        <v>103</v>
      </c>
      <c r="C29" s="132" t="s">
        <v>286</v>
      </c>
      <c r="D29" s="233">
        <f t="shared" si="13"/>
        <v>1206.0151749556433</v>
      </c>
      <c r="E29" s="232">
        <f t="shared" si="15"/>
        <v>357.84326133427533</v>
      </c>
      <c r="F29" s="234">
        <f>F30+F31+F34+F37+F40+F43+F45+F51+F52+F58+F65+F68+F83+F84</f>
        <v>122.6159645009451</v>
      </c>
      <c r="G29" s="235">
        <f>G30+G31+G34+G37+G40+G43+G45+G51+G52+G58+G65+G68+G83+G84</f>
        <v>23.563561485742795</v>
      </c>
      <c r="H29" s="236">
        <f>H30+H31+H34+H37+H40+H43+H45+H51+H52+H58+H65+H68+H83+H84</f>
        <v>211.66373534758745</v>
      </c>
      <c r="I29" s="232">
        <f t="shared" si="16"/>
        <v>628.08439169911094</v>
      </c>
      <c r="J29" s="234">
        <f t="shared" ref="J29:Q29" si="21">J30+J31+J34+J37+J40+J43+J45+J51+J52+J58+J65+J68+J83+J84</f>
        <v>196.89543775108118</v>
      </c>
      <c r="K29" s="235">
        <f t="shared" si="21"/>
        <v>336.33788809383435</v>
      </c>
      <c r="L29" s="235">
        <f t="shared" si="21"/>
        <v>94.851065854195426</v>
      </c>
      <c r="M29" s="233">
        <f t="shared" si="21"/>
        <v>46.763947128013385</v>
      </c>
      <c r="N29" s="237">
        <f t="shared" si="1"/>
        <v>75.372146460910287</v>
      </c>
      <c r="O29" s="237">
        <f>O30+O31+O34+O37+O40+O43+O45+O51+O52+O58+O65+O68+O83+O84</f>
        <v>75.372146460910287</v>
      </c>
      <c r="P29" s="237">
        <f t="shared" si="21"/>
        <v>0</v>
      </c>
      <c r="Q29" s="232">
        <f t="shared" si="21"/>
        <v>97.951428333333325</v>
      </c>
    </row>
    <row r="30" spans="1:22" ht="16.5" thickTop="1" thickBot="1">
      <c r="A30" s="155"/>
      <c r="B30" s="139" t="s">
        <v>105</v>
      </c>
      <c r="C30" s="140" t="s">
        <v>254</v>
      </c>
      <c r="D30" s="141">
        <f t="shared" si="13"/>
        <v>0</v>
      </c>
      <c r="E30" s="142">
        <f t="shared" si="15"/>
        <v>0</v>
      </c>
      <c r="F30" s="238">
        <v>0</v>
      </c>
      <c r="G30" s="239">
        <v>0</v>
      </c>
      <c r="H30" s="240">
        <v>0</v>
      </c>
      <c r="I30" s="150">
        <f>SUM(J30:L30)</f>
        <v>0</v>
      </c>
      <c r="J30" s="143">
        <v>0</v>
      </c>
      <c r="K30" s="144">
        <v>0</v>
      </c>
      <c r="L30" s="144">
        <v>0</v>
      </c>
      <c r="M30" s="141">
        <v>0</v>
      </c>
      <c r="N30" s="146">
        <f t="shared" si="1"/>
        <v>0</v>
      </c>
      <c r="O30" s="146">
        <v>0</v>
      </c>
      <c r="P30" s="241">
        <v>0</v>
      </c>
      <c r="Q30" s="242">
        <v>0</v>
      </c>
    </row>
    <row r="31" spans="1:22">
      <c r="A31" s="155"/>
      <c r="B31" s="243" t="s">
        <v>114</v>
      </c>
      <c r="C31" s="244" t="s">
        <v>255</v>
      </c>
      <c r="D31" s="149">
        <f t="shared" si="13"/>
        <v>0</v>
      </c>
      <c r="E31" s="150">
        <f>SUM(E32:E33)</f>
        <v>0</v>
      </c>
      <c r="F31" s="151">
        <f>SUM(F32:F33)</f>
        <v>0</v>
      </c>
      <c r="G31" s="152">
        <f>SUM(G32:G33)</f>
        <v>0</v>
      </c>
      <c r="H31" s="153">
        <f>SUM(H32:H33)</f>
        <v>0</v>
      </c>
      <c r="I31" s="150">
        <f t="shared" si="16"/>
        <v>0</v>
      </c>
      <c r="J31" s="151">
        <f>SUM(J32:J33)</f>
        <v>0</v>
      </c>
      <c r="K31" s="152">
        <f>SUM(K32:K33)</f>
        <v>0</v>
      </c>
      <c r="L31" s="152">
        <f>SUM(L32:L33)</f>
        <v>0</v>
      </c>
      <c r="M31" s="149">
        <f>SUM(M32:M33)</f>
        <v>0</v>
      </c>
      <c r="N31" s="154">
        <f t="shared" si="1"/>
        <v>0</v>
      </c>
      <c r="O31" s="154">
        <f>SUM(O32:O33)</f>
        <v>0</v>
      </c>
      <c r="P31" s="154">
        <f>+SUM(P32:P33)</f>
        <v>0</v>
      </c>
      <c r="Q31" s="150">
        <f>+SUM(Q32:Q33)</f>
        <v>0</v>
      </c>
    </row>
    <row r="32" spans="1:22">
      <c r="A32" s="155"/>
      <c r="B32" s="164" t="s">
        <v>116</v>
      </c>
      <c r="C32" s="165" t="s">
        <v>255</v>
      </c>
      <c r="D32" s="212">
        <f>I32+M32+P32+Q32</f>
        <v>0</v>
      </c>
      <c r="E32" s="213">
        <f>+SUM(F32:H32)</f>
        <v>0</v>
      </c>
      <c r="F32" s="214">
        <v>0</v>
      </c>
      <c r="G32" s="215">
        <v>0</v>
      </c>
      <c r="H32" s="216">
        <v>0</v>
      </c>
      <c r="I32" s="213">
        <f t="shared" si="16"/>
        <v>0</v>
      </c>
      <c r="J32" s="245">
        <v>0</v>
      </c>
      <c r="K32" s="246">
        <v>0</v>
      </c>
      <c r="L32" s="215">
        <v>0</v>
      </c>
      <c r="M32" s="247">
        <v>0</v>
      </c>
      <c r="N32" s="217">
        <f t="shared" si="1"/>
        <v>0</v>
      </c>
      <c r="O32" s="217">
        <v>0</v>
      </c>
      <c r="P32" s="248">
        <v>0</v>
      </c>
      <c r="Q32" s="249">
        <v>0</v>
      </c>
    </row>
    <row r="33" spans="1:17" ht="15.75" thickBot="1">
      <c r="A33" s="155"/>
      <c r="B33" s="164" t="s">
        <v>118</v>
      </c>
      <c r="C33" s="165" t="s">
        <v>287</v>
      </c>
      <c r="D33" s="212">
        <f>I33+M33+P33+Q33</f>
        <v>0</v>
      </c>
      <c r="E33" s="213">
        <f>+SUM(F33:H33)</f>
        <v>0</v>
      </c>
      <c r="F33" s="214">
        <v>0</v>
      </c>
      <c r="G33" s="215">
        <v>0</v>
      </c>
      <c r="H33" s="216">
        <v>0</v>
      </c>
      <c r="I33" s="213">
        <f t="shared" si="16"/>
        <v>0</v>
      </c>
      <c r="J33" s="214">
        <v>0</v>
      </c>
      <c r="K33" s="215">
        <v>0</v>
      </c>
      <c r="L33" s="246">
        <v>0</v>
      </c>
      <c r="M33" s="212">
        <v>0</v>
      </c>
      <c r="N33" s="217">
        <f t="shared" si="1"/>
        <v>0</v>
      </c>
      <c r="O33" s="217">
        <v>0</v>
      </c>
      <c r="P33" s="217">
        <v>0</v>
      </c>
      <c r="Q33" s="213">
        <v>0</v>
      </c>
    </row>
    <row r="34" spans="1:17">
      <c r="A34" s="155"/>
      <c r="B34" s="243" t="s">
        <v>288</v>
      </c>
      <c r="C34" s="244" t="s">
        <v>289</v>
      </c>
      <c r="D34" s="149">
        <f t="shared" ref="D34:D91" si="22">O34+E34+I34+M34+P34+Q34</f>
        <v>205.56870000000001</v>
      </c>
      <c r="E34" s="150">
        <f>E35+E36</f>
        <v>45.597147900267366</v>
      </c>
      <c r="F34" s="151">
        <f>F35+F36</f>
        <v>38.706207703998565</v>
      </c>
      <c r="G34" s="152">
        <f>G35+G36</f>
        <v>4.6926584930320088</v>
      </c>
      <c r="H34" s="153">
        <f>H35+H36</f>
        <v>2.1982817032367921</v>
      </c>
      <c r="I34" s="150">
        <f t="shared" si="16"/>
        <v>154.63790209973263</v>
      </c>
      <c r="J34" s="151">
        <f t="shared" ref="J34:Q34" si="23">SUM(J35:J36)</f>
        <v>28.218759006855962</v>
      </c>
      <c r="K34" s="152">
        <f t="shared" si="23"/>
        <v>118.09408578544861</v>
      </c>
      <c r="L34" s="152">
        <f t="shared" si="23"/>
        <v>8.3250573074280414</v>
      </c>
      <c r="M34" s="149">
        <f t="shared" si="23"/>
        <v>0</v>
      </c>
      <c r="N34" s="154">
        <f t="shared" si="1"/>
        <v>0</v>
      </c>
      <c r="O34" s="154">
        <f>O35+O36</f>
        <v>0</v>
      </c>
      <c r="P34" s="154">
        <f t="shared" si="23"/>
        <v>0</v>
      </c>
      <c r="Q34" s="150">
        <f t="shared" si="23"/>
        <v>5.3336499999999996</v>
      </c>
    </row>
    <row r="35" spans="1:17" ht="25.5">
      <c r="A35" s="155"/>
      <c r="B35" s="164" t="s">
        <v>290</v>
      </c>
      <c r="C35" s="165" t="s">
        <v>257</v>
      </c>
      <c r="D35" s="212">
        <f t="shared" si="22"/>
        <v>199.73258561068872</v>
      </c>
      <c r="E35" s="213">
        <f t="shared" ref="E35:E99" si="24">SUM(F35:H35)</f>
        <v>45.266657929916803</v>
      </c>
      <c r="F35" s="245">
        <v>38.597041333701775</v>
      </c>
      <c r="G35" s="246">
        <v>4.4713348929782368</v>
      </c>
      <c r="H35" s="250">
        <v>2.1982817032367921</v>
      </c>
      <c r="I35" s="213">
        <f t="shared" si="16"/>
        <v>154.46592768077193</v>
      </c>
      <c r="J35" s="245">
        <v>28.218759006855962</v>
      </c>
      <c r="K35" s="246">
        <v>117.99239656380229</v>
      </c>
      <c r="L35" s="246">
        <v>8.2547721101136684</v>
      </c>
      <c r="M35" s="246">
        <v>0</v>
      </c>
      <c r="N35" s="215">
        <f t="shared" si="1"/>
        <v>0</v>
      </c>
      <c r="O35" s="217">
        <v>0</v>
      </c>
      <c r="P35" s="251">
        <v>0</v>
      </c>
      <c r="Q35" s="249">
        <v>0</v>
      </c>
    </row>
    <row r="36" spans="1:17" ht="15.75" thickBot="1">
      <c r="A36" s="155"/>
      <c r="B36" s="164" t="s">
        <v>291</v>
      </c>
      <c r="C36" s="173" t="s">
        <v>292</v>
      </c>
      <c r="D36" s="212">
        <f t="shared" si="22"/>
        <v>5.8361143893112661</v>
      </c>
      <c r="E36" s="213">
        <f t="shared" si="24"/>
        <v>0.33048997035056532</v>
      </c>
      <c r="F36" s="245">
        <v>0.10916637029679307</v>
      </c>
      <c r="G36" s="251">
        <v>0.22132360005377225</v>
      </c>
      <c r="H36" s="252">
        <v>0</v>
      </c>
      <c r="I36" s="213">
        <f t="shared" si="16"/>
        <v>0.17197441896070143</v>
      </c>
      <c r="J36" s="253">
        <v>0</v>
      </c>
      <c r="K36" s="251">
        <v>0.10168922164632781</v>
      </c>
      <c r="L36" s="251">
        <v>7.0285197314373618E-2</v>
      </c>
      <c r="M36" s="247">
        <v>0</v>
      </c>
      <c r="N36" s="217">
        <f t="shared" si="1"/>
        <v>0</v>
      </c>
      <c r="O36" s="248">
        <v>0</v>
      </c>
      <c r="P36" s="248">
        <v>0</v>
      </c>
      <c r="Q36" s="249">
        <v>5.3336499999999996</v>
      </c>
    </row>
    <row r="37" spans="1:17">
      <c r="A37" s="155"/>
      <c r="B37" s="243" t="s">
        <v>293</v>
      </c>
      <c r="C37" s="244" t="s">
        <v>259</v>
      </c>
      <c r="D37" s="149">
        <f t="shared" si="22"/>
        <v>10.250999999999999</v>
      </c>
      <c r="E37" s="150">
        <f t="shared" si="24"/>
        <v>0</v>
      </c>
      <c r="F37" s="151">
        <f>F38</f>
        <v>0</v>
      </c>
      <c r="G37" s="152">
        <f>G38</f>
        <v>0</v>
      </c>
      <c r="H37" s="153">
        <f>H38</f>
        <v>0</v>
      </c>
      <c r="I37" s="150">
        <f t="shared" si="16"/>
        <v>10.250999999999999</v>
      </c>
      <c r="J37" s="151">
        <f t="shared" ref="J37:Q37" si="25">SUM(J38:J39)</f>
        <v>0</v>
      </c>
      <c r="K37" s="152">
        <f t="shared" si="25"/>
        <v>7.9684999999999997</v>
      </c>
      <c r="L37" s="152">
        <f t="shared" si="25"/>
        <v>2.2825000000000002</v>
      </c>
      <c r="M37" s="149">
        <f t="shared" si="25"/>
        <v>0</v>
      </c>
      <c r="N37" s="154">
        <f t="shared" si="1"/>
        <v>0</v>
      </c>
      <c r="O37" s="154">
        <f>O38+O39</f>
        <v>0</v>
      </c>
      <c r="P37" s="154">
        <f t="shared" si="25"/>
        <v>0</v>
      </c>
      <c r="Q37" s="150">
        <f t="shared" si="25"/>
        <v>0</v>
      </c>
    </row>
    <row r="38" spans="1:17">
      <c r="A38" s="155"/>
      <c r="B38" s="164" t="s">
        <v>294</v>
      </c>
      <c r="C38" s="165" t="s">
        <v>295</v>
      </c>
      <c r="D38" s="212">
        <f t="shared" si="22"/>
        <v>10.250999999999999</v>
      </c>
      <c r="E38" s="213">
        <f t="shared" si="24"/>
        <v>0</v>
      </c>
      <c r="F38" s="214">
        <v>0</v>
      </c>
      <c r="G38" s="251">
        <v>0</v>
      </c>
      <c r="H38" s="216">
        <v>0</v>
      </c>
      <c r="I38" s="213">
        <f t="shared" si="16"/>
        <v>10.250999999999999</v>
      </c>
      <c r="J38" s="214">
        <v>0</v>
      </c>
      <c r="K38" s="251">
        <v>7.9684999999999997</v>
      </c>
      <c r="L38" s="251">
        <v>2.2825000000000002</v>
      </c>
      <c r="M38" s="254">
        <v>0</v>
      </c>
      <c r="N38" s="217">
        <f t="shared" si="1"/>
        <v>0</v>
      </c>
      <c r="O38" s="217">
        <v>0</v>
      </c>
      <c r="P38" s="248">
        <v>0</v>
      </c>
      <c r="Q38" s="249">
        <v>0</v>
      </c>
    </row>
    <row r="39" spans="1:17" ht="15.75" thickBot="1">
      <c r="A39" s="155"/>
      <c r="B39" s="164" t="s">
        <v>296</v>
      </c>
      <c r="C39" s="165" t="s">
        <v>297</v>
      </c>
      <c r="D39" s="212">
        <f t="shared" si="22"/>
        <v>0</v>
      </c>
      <c r="E39" s="213">
        <f t="shared" si="24"/>
        <v>0</v>
      </c>
      <c r="F39" s="214">
        <v>0</v>
      </c>
      <c r="G39" s="215">
        <v>0</v>
      </c>
      <c r="H39" s="216">
        <v>0</v>
      </c>
      <c r="I39" s="213">
        <f t="shared" si="16"/>
        <v>0</v>
      </c>
      <c r="J39" s="214">
        <v>0</v>
      </c>
      <c r="K39" s="215">
        <v>0</v>
      </c>
      <c r="L39" s="251">
        <v>0</v>
      </c>
      <c r="M39" s="254">
        <v>0</v>
      </c>
      <c r="N39" s="217">
        <f t="shared" si="1"/>
        <v>0</v>
      </c>
      <c r="O39" s="217">
        <v>0</v>
      </c>
      <c r="P39" s="248">
        <v>0</v>
      </c>
      <c r="Q39" s="249">
        <v>0</v>
      </c>
    </row>
    <row r="40" spans="1:17">
      <c r="A40" s="155"/>
      <c r="B40" s="243" t="s">
        <v>298</v>
      </c>
      <c r="C40" s="244" t="s">
        <v>299</v>
      </c>
      <c r="D40" s="149">
        <f t="shared" si="22"/>
        <v>23.508500000000002</v>
      </c>
      <c r="E40" s="150">
        <f t="shared" si="24"/>
        <v>0</v>
      </c>
      <c r="F40" s="151">
        <f>SUM(F41:F42)</f>
        <v>0</v>
      </c>
      <c r="G40" s="152">
        <f>SUM(G41:G42)</f>
        <v>0</v>
      </c>
      <c r="H40" s="153">
        <f>SUM(H41:H42)</f>
        <v>0</v>
      </c>
      <c r="I40" s="150">
        <f t="shared" si="16"/>
        <v>5.8876400000000002</v>
      </c>
      <c r="J40" s="151">
        <f t="shared" ref="J40:Q40" si="26">SUM(J41:J42)</f>
        <v>0</v>
      </c>
      <c r="K40" s="152">
        <f t="shared" si="26"/>
        <v>0</v>
      </c>
      <c r="L40" s="152">
        <f t="shared" si="26"/>
        <v>5.8876400000000002</v>
      </c>
      <c r="M40" s="149">
        <f t="shared" si="26"/>
        <v>0</v>
      </c>
      <c r="N40" s="154">
        <f t="shared" si="1"/>
        <v>1.6761700000000002</v>
      </c>
      <c r="O40" s="154">
        <f>SUM(O41:O42)</f>
        <v>1.6761700000000002</v>
      </c>
      <c r="P40" s="154">
        <f t="shared" si="26"/>
        <v>0</v>
      </c>
      <c r="Q40" s="150">
        <f t="shared" si="26"/>
        <v>15.944690000000001</v>
      </c>
    </row>
    <row r="41" spans="1:17" ht="25.5">
      <c r="A41" s="155"/>
      <c r="B41" s="164" t="s">
        <v>300</v>
      </c>
      <c r="C41" s="165" t="s">
        <v>301</v>
      </c>
      <c r="D41" s="212">
        <f t="shared" si="22"/>
        <v>23.508500000000002</v>
      </c>
      <c r="E41" s="213">
        <f t="shared" si="24"/>
        <v>0</v>
      </c>
      <c r="F41" s="245">
        <v>0</v>
      </c>
      <c r="G41" s="246">
        <v>0</v>
      </c>
      <c r="H41" s="250">
        <v>0</v>
      </c>
      <c r="I41" s="213">
        <f t="shared" si="16"/>
        <v>5.8876400000000002</v>
      </c>
      <c r="J41" s="245">
        <v>0</v>
      </c>
      <c r="K41" s="246">
        <v>0</v>
      </c>
      <c r="L41" s="246">
        <v>5.8876400000000002</v>
      </c>
      <c r="M41" s="247">
        <v>0</v>
      </c>
      <c r="N41" s="217">
        <f t="shared" si="1"/>
        <v>1.6761700000000002</v>
      </c>
      <c r="O41" s="248">
        <v>1.6761700000000002</v>
      </c>
      <c r="P41" s="248">
        <v>0</v>
      </c>
      <c r="Q41" s="249">
        <v>15.944690000000001</v>
      </c>
    </row>
    <row r="42" spans="1:17" ht="15.75" thickBot="1">
      <c r="A42" s="155"/>
      <c r="B42" s="164" t="s">
        <v>302</v>
      </c>
      <c r="C42" s="165" t="s">
        <v>303</v>
      </c>
      <c r="D42" s="212">
        <f t="shared" si="22"/>
        <v>0</v>
      </c>
      <c r="E42" s="213">
        <f t="shared" si="24"/>
        <v>0</v>
      </c>
      <c r="F42" s="245">
        <v>0</v>
      </c>
      <c r="G42" s="246">
        <v>0</v>
      </c>
      <c r="H42" s="250">
        <v>0</v>
      </c>
      <c r="I42" s="213">
        <f t="shared" si="16"/>
        <v>0</v>
      </c>
      <c r="J42" s="245">
        <v>0</v>
      </c>
      <c r="K42" s="246">
        <v>0</v>
      </c>
      <c r="L42" s="246">
        <v>0</v>
      </c>
      <c r="M42" s="247">
        <v>0</v>
      </c>
      <c r="N42" s="217">
        <f t="shared" si="1"/>
        <v>0</v>
      </c>
      <c r="O42" s="248">
        <v>0</v>
      </c>
      <c r="P42" s="248">
        <v>0</v>
      </c>
      <c r="Q42" s="249">
        <v>0</v>
      </c>
    </row>
    <row r="43" spans="1:17">
      <c r="A43" s="155"/>
      <c r="B43" s="243" t="s">
        <v>304</v>
      </c>
      <c r="C43" s="244" t="s">
        <v>305</v>
      </c>
      <c r="D43" s="149">
        <f t="shared" si="22"/>
        <v>0</v>
      </c>
      <c r="E43" s="150">
        <f t="shared" si="24"/>
        <v>0</v>
      </c>
      <c r="F43" s="151">
        <f>F44</f>
        <v>0</v>
      </c>
      <c r="G43" s="152">
        <f t="shared" ref="G43:Q43" si="27">G44</f>
        <v>0</v>
      </c>
      <c r="H43" s="153">
        <f t="shared" si="27"/>
        <v>0</v>
      </c>
      <c r="I43" s="150">
        <f t="shared" si="16"/>
        <v>0</v>
      </c>
      <c r="J43" s="151">
        <f t="shared" si="27"/>
        <v>0</v>
      </c>
      <c r="K43" s="152">
        <f t="shared" si="27"/>
        <v>0</v>
      </c>
      <c r="L43" s="152">
        <f t="shared" si="27"/>
        <v>0</v>
      </c>
      <c r="M43" s="149">
        <f t="shared" si="27"/>
        <v>0</v>
      </c>
      <c r="N43" s="154">
        <f t="shared" si="1"/>
        <v>0</v>
      </c>
      <c r="O43" s="154">
        <f>O44</f>
        <v>0</v>
      </c>
      <c r="P43" s="154">
        <f t="shared" si="27"/>
        <v>0</v>
      </c>
      <c r="Q43" s="150">
        <f t="shared" si="27"/>
        <v>0</v>
      </c>
    </row>
    <row r="44" spans="1:17" ht="15.75" thickBot="1">
      <c r="A44" s="155"/>
      <c r="B44" s="164" t="s">
        <v>306</v>
      </c>
      <c r="C44" s="165" t="s">
        <v>307</v>
      </c>
      <c r="D44" s="212">
        <f t="shared" si="22"/>
        <v>0</v>
      </c>
      <c r="E44" s="213">
        <f t="shared" si="24"/>
        <v>0</v>
      </c>
      <c r="F44" s="245">
        <v>0</v>
      </c>
      <c r="G44" s="246">
        <v>0</v>
      </c>
      <c r="H44" s="250">
        <v>0</v>
      </c>
      <c r="I44" s="213">
        <f t="shared" si="16"/>
        <v>0</v>
      </c>
      <c r="J44" s="245">
        <v>0</v>
      </c>
      <c r="K44" s="246">
        <v>0</v>
      </c>
      <c r="L44" s="246">
        <v>0</v>
      </c>
      <c r="M44" s="247">
        <v>0</v>
      </c>
      <c r="N44" s="217">
        <f t="shared" si="1"/>
        <v>0</v>
      </c>
      <c r="O44" s="248">
        <v>0</v>
      </c>
      <c r="P44" s="248">
        <v>0</v>
      </c>
      <c r="Q44" s="249">
        <v>0</v>
      </c>
    </row>
    <row r="45" spans="1:17">
      <c r="A45" s="155"/>
      <c r="B45" s="243" t="s">
        <v>308</v>
      </c>
      <c r="C45" s="244" t="s">
        <v>309</v>
      </c>
      <c r="D45" s="149">
        <f t="shared" si="22"/>
        <v>166.19354999999999</v>
      </c>
      <c r="E45" s="150">
        <f>SUM(F45:H45)</f>
        <v>34.214469999999999</v>
      </c>
      <c r="F45" s="151">
        <f>SUM(F46:F50)</f>
        <v>0.15403</v>
      </c>
      <c r="G45" s="152">
        <f>SUM(G46:G50)</f>
        <v>1.8207200000000001</v>
      </c>
      <c r="H45" s="153">
        <f>SUM(H46:H50)</f>
        <v>32.239719999999998</v>
      </c>
      <c r="I45" s="150">
        <f t="shared" si="16"/>
        <v>36.026799999999994</v>
      </c>
      <c r="J45" s="151">
        <f t="shared" ref="J45:Q45" si="28">SUM(J46:J50)</f>
        <v>9.8000100000000003</v>
      </c>
      <c r="K45" s="152">
        <f t="shared" si="28"/>
        <v>16.894169999999999</v>
      </c>
      <c r="L45" s="152">
        <f t="shared" si="28"/>
        <v>9.3326199999999986</v>
      </c>
      <c r="M45" s="149">
        <f t="shared" si="28"/>
        <v>0.13291</v>
      </c>
      <c r="N45" s="154">
        <f t="shared" si="1"/>
        <v>41.348610000000001</v>
      </c>
      <c r="O45" s="154">
        <f>SUM(O46:O50)</f>
        <v>41.348610000000001</v>
      </c>
      <c r="P45" s="154">
        <f t="shared" si="28"/>
        <v>0</v>
      </c>
      <c r="Q45" s="150">
        <f t="shared" si="28"/>
        <v>54.470759999999999</v>
      </c>
    </row>
    <row r="46" spans="1:17">
      <c r="A46" s="155"/>
      <c r="B46" s="164" t="s">
        <v>310</v>
      </c>
      <c r="C46" s="165" t="s">
        <v>263</v>
      </c>
      <c r="D46" s="212">
        <f t="shared" si="22"/>
        <v>100.66046999999999</v>
      </c>
      <c r="E46" s="213">
        <f t="shared" si="24"/>
        <v>34.126959999999997</v>
      </c>
      <c r="F46" s="245">
        <v>6.6519999999999996E-2</v>
      </c>
      <c r="G46" s="246">
        <v>1.8207200000000001</v>
      </c>
      <c r="H46" s="250">
        <v>32.239719999999998</v>
      </c>
      <c r="I46" s="213">
        <f t="shared" si="16"/>
        <v>27.976049999999997</v>
      </c>
      <c r="J46" s="245">
        <v>8.2908799999999996</v>
      </c>
      <c r="K46" s="246">
        <v>14.97505</v>
      </c>
      <c r="L46" s="246">
        <v>4.7101199999999999</v>
      </c>
      <c r="M46" s="247">
        <v>0.13291</v>
      </c>
      <c r="N46" s="217">
        <f t="shared" si="1"/>
        <v>2.4216100000000003</v>
      </c>
      <c r="O46" s="248">
        <v>2.4216100000000003</v>
      </c>
      <c r="P46" s="248">
        <v>0</v>
      </c>
      <c r="Q46" s="249">
        <v>36.002939999999995</v>
      </c>
    </row>
    <row r="47" spans="1:17">
      <c r="A47" s="155"/>
      <c r="B47" s="164" t="s">
        <v>311</v>
      </c>
      <c r="C47" s="165" t="s">
        <v>267</v>
      </c>
      <c r="D47" s="212">
        <f t="shared" si="22"/>
        <v>65.533079999999998</v>
      </c>
      <c r="E47" s="213">
        <f t="shared" si="24"/>
        <v>8.7510000000000004E-2</v>
      </c>
      <c r="F47" s="245">
        <v>8.7510000000000004E-2</v>
      </c>
      <c r="G47" s="246">
        <v>0</v>
      </c>
      <c r="H47" s="250">
        <v>0</v>
      </c>
      <c r="I47" s="213">
        <f t="shared" si="16"/>
        <v>8.0507500000000007</v>
      </c>
      <c r="J47" s="245">
        <v>1.5091300000000001</v>
      </c>
      <c r="K47" s="246">
        <v>1.9191199999999999</v>
      </c>
      <c r="L47" s="246">
        <v>4.6224999999999996</v>
      </c>
      <c r="M47" s="247">
        <v>0</v>
      </c>
      <c r="N47" s="217">
        <f t="shared" si="1"/>
        <v>38.927</v>
      </c>
      <c r="O47" s="248">
        <v>38.927</v>
      </c>
      <c r="P47" s="248">
        <v>0</v>
      </c>
      <c r="Q47" s="249">
        <v>18.46782</v>
      </c>
    </row>
    <row r="48" spans="1:17">
      <c r="A48" s="155"/>
      <c r="B48" s="164" t="s">
        <v>312</v>
      </c>
      <c r="C48" s="255" t="s">
        <v>313</v>
      </c>
      <c r="D48" s="212">
        <f t="shared" si="22"/>
        <v>0</v>
      </c>
      <c r="E48" s="213">
        <f t="shared" si="24"/>
        <v>0</v>
      </c>
      <c r="F48" s="245">
        <v>0</v>
      </c>
      <c r="G48" s="246">
        <v>0</v>
      </c>
      <c r="H48" s="250">
        <v>0</v>
      </c>
      <c r="I48" s="213">
        <f t="shared" si="16"/>
        <v>0</v>
      </c>
      <c r="J48" s="245">
        <v>0</v>
      </c>
      <c r="K48" s="246">
        <v>0</v>
      </c>
      <c r="L48" s="246">
        <v>0</v>
      </c>
      <c r="M48" s="247">
        <v>0</v>
      </c>
      <c r="N48" s="217">
        <f t="shared" si="1"/>
        <v>0</v>
      </c>
      <c r="O48" s="248">
        <v>0</v>
      </c>
      <c r="P48" s="248">
        <v>0</v>
      </c>
      <c r="Q48" s="249">
        <v>0</v>
      </c>
    </row>
    <row r="49" spans="1:35">
      <c r="A49" s="155"/>
      <c r="B49" s="164" t="s">
        <v>314</v>
      </c>
      <c r="C49" s="256" t="s">
        <v>265</v>
      </c>
      <c r="D49" s="212">
        <f t="shared" si="22"/>
        <v>0</v>
      </c>
      <c r="E49" s="213">
        <f t="shared" si="24"/>
        <v>0</v>
      </c>
      <c r="F49" s="245">
        <v>0</v>
      </c>
      <c r="G49" s="246">
        <v>0</v>
      </c>
      <c r="H49" s="250">
        <v>0</v>
      </c>
      <c r="I49" s="213">
        <f t="shared" si="16"/>
        <v>0</v>
      </c>
      <c r="J49" s="245">
        <v>0</v>
      </c>
      <c r="K49" s="246">
        <v>0</v>
      </c>
      <c r="L49" s="246">
        <v>0</v>
      </c>
      <c r="M49" s="247">
        <v>0</v>
      </c>
      <c r="N49" s="217">
        <f t="shared" si="1"/>
        <v>0</v>
      </c>
      <c r="O49" s="248">
        <v>0</v>
      </c>
      <c r="P49" s="248">
        <v>0</v>
      </c>
      <c r="Q49" s="249">
        <v>0</v>
      </c>
    </row>
    <row r="50" spans="1:35" ht="27" thickBot="1">
      <c r="A50" s="155"/>
      <c r="B50" s="164" t="s">
        <v>315</v>
      </c>
      <c r="C50" s="256" t="s">
        <v>316</v>
      </c>
      <c r="D50" s="212">
        <f t="shared" si="22"/>
        <v>0</v>
      </c>
      <c r="E50" s="213">
        <f t="shared" si="24"/>
        <v>0</v>
      </c>
      <c r="F50" s="245">
        <v>0</v>
      </c>
      <c r="G50" s="246">
        <v>0</v>
      </c>
      <c r="H50" s="250">
        <v>0</v>
      </c>
      <c r="I50" s="213">
        <f t="shared" si="16"/>
        <v>0</v>
      </c>
      <c r="J50" s="245">
        <v>0</v>
      </c>
      <c r="K50" s="246">
        <v>0</v>
      </c>
      <c r="L50" s="246">
        <v>0</v>
      </c>
      <c r="M50" s="247">
        <v>0</v>
      </c>
      <c r="N50" s="217">
        <f t="shared" si="1"/>
        <v>0</v>
      </c>
      <c r="O50" s="248">
        <v>0</v>
      </c>
      <c r="P50" s="248">
        <v>0</v>
      </c>
      <c r="Q50" s="249">
        <v>0</v>
      </c>
    </row>
    <row r="51" spans="1:35" ht="15.75" thickBot="1">
      <c r="A51" s="155"/>
      <c r="B51" s="243" t="s">
        <v>317</v>
      </c>
      <c r="C51" s="244" t="s">
        <v>318</v>
      </c>
      <c r="D51" s="149">
        <f t="shared" si="22"/>
        <v>202.42441213664333</v>
      </c>
      <c r="E51" s="150">
        <f t="shared" si="24"/>
        <v>49.967049098446736</v>
      </c>
      <c r="F51" s="257">
        <v>21.172486796946536</v>
      </c>
      <c r="G51" s="258">
        <v>1.8879401737107881</v>
      </c>
      <c r="H51" s="259">
        <v>26.906622127789408</v>
      </c>
      <c r="I51" s="150">
        <f t="shared" si="16"/>
        <v>123.54112904793955</v>
      </c>
      <c r="J51" s="257">
        <v>52.228058563407878</v>
      </c>
      <c r="K51" s="258">
        <v>44.242210835443501</v>
      </c>
      <c r="L51" s="258">
        <v>27.070859649088174</v>
      </c>
      <c r="M51" s="260">
        <v>15.44388120401338</v>
      </c>
      <c r="N51" s="154">
        <f t="shared" si="1"/>
        <v>9.0759344529102872</v>
      </c>
      <c r="O51" s="261">
        <v>9.0759344529102872</v>
      </c>
      <c r="P51" s="262">
        <v>0</v>
      </c>
      <c r="Q51" s="263">
        <v>4.3964183333333331</v>
      </c>
    </row>
    <row r="52" spans="1:35">
      <c r="A52" s="155"/>
      <c r="B52" s="243" t="s">
        <v>319</v>
      </c>
      <c r="C52" s="244" t="s">
        <v>320</v>
      </c>
      <c r="D52" s="149">
        <f t="shared" si="22"/>
        <v>458.24288281900004</v>
      </c>
      <c r="E52" s="150">
        <f t="shared" si="24"/>
        <v>163.70991562699999</v>
      </c>
      <c r="F52" s="151">
        <f>SUM(F53:F57)</f>
        <v>14.57845</v>
      </c>
      <c r="G52" s="152">
        <f>SUM(G53:G57)</f>
        <v>15.162242818999999</v>
      </c>
      <c r="H52" s="153">
        <f>SUM(H53:H57)</f>
        <v>133.96922280799998</v>
      </c>
      <c r="I52" s="150">
        <f t="shared" si="16"/>
        <v>240.04444518400004</v>
      </c>
      <c r="J52" s="151">
        <f t="shared" ref="J52:Q52" si="29">SUM(J53:J57)</f>
        <v>105.48376518400001</v>
      </c>
      <c r="K52" s="152">
        <f t="shared" si="29"/>
        <v>115.33849000000001</v>
      </c>
      <c r="L52" s="152">
        <f t="shared" si="29"/>
        <v>19.222190000000001</v>
      </c>
      <c r="M52" s="149">
        <f t="shared" si="29"/>
        <v>16.109110000000001</v>
      </c>
      <c r="N52" s="154">
        <f t="shared" si="1"/>
        <v>21.471432008000001</v>
      </c>
      <c r="O52" s="154">
        <f>SUM(O53:O57)</f>
        <v>21.471432008000001</v>
      </c>
      <c r="P52" s="154">
        <f t="shared" si="29"/>
        <v>0</v>
      </c>
      <c r="Q52" s="150">
        <f t="shared" si="29"/>
        <v>16.907980000000002</v>
      </c>
    </row>
    <row r="53" spans="1:35">
      <c r="A53" s="155"/>
      <c r="B53" s="264" t="s">
        <v>321</v>
      </c>
      <c r="C53" s="265" t="s">
        <v>322</v>
      </c>
      <c r="D53" s="212">
        <f t="shared" si="22"/>
        <v>396.45883999999995</v>
      </c>
      <c r="E53" s="213">
        <f t="shared" si="24"/>
        <v>141.78832</v>
      </c>
      <c r="F53" s="247">
        <v>12.95032</v>
      </c>
      <c r="G53" s="246">
        <v>13.641309999999999</v>
      </c>
      <c r="H53" s="250">
        <v>115.19668999999999</v>
      </c>
      <c r="I53" s="213">
        <f t="shared" si="16"/>
        <v>206.33170999999999</v>
      </c>
      <c r="J53" s="245">
        <v>94.818669999999997</v>
      </c>
      <c r="K53" s="246">
        <v>94.795860000000005</v>
      </c>
      <c r="L53" s="246">
        <v>16.717179999999999</v>
      </c>
      <c r="M53" s="247">
        <v>14.5189</v>
      </c>
      <c r="N53" s="217">
        <f t="shared" si="1"/>
        <v>19.128220000000002</v>
      </c>
      <c r="O53" s="248">
        <v>19.128220000000002</v>
      </c>
      <c r="P53" s="248">
        <v>0</v>
      </c>
      <c r="Q53" s="249">
        <v>14.691690000000001</v>
      </c>
    </row>
    <row r="54" spans="1:35">
      <c r="A54" s="155"/>
      <c r="B54" s="266" t="s">
        <v>323</v>
      </c>
      <c r="C54" s="267" t="s">
        <v>324</v>
      </c>
      <c r="D54" s="212">
        <f t="shared" si="22"/>
        <v>7.045272819</v>
      </c>
      <c r="E54" s="213">
        <f t="shared" si="24"/>
        <v>2.9806456270000004</v>
      </c>
      <c r="F54" s="247">
        <v>0.22794</v>
      </c>
      <c r="G54" s="246">
        <v>0.25180281900000001</v>
      </c>
      <c r="H54" s="250">
        <v>2.5009028080000002</v>
      </c>
      <c r="I54" s="213">
        <f t="shared" si="16"/>
        <v>3.2131051839999998</v>
      </c>
      <c r="J54" s="245">
        <v>1.2057251840000001</v>
      </c>
      <c r="K54" s="246">
        <v>1.7133499999999999</v>
      </c>
      <c r="L54" s="246">
        <v>0.29402999999999996</v>
      </c>
      <c r="M54" s="247">
        <v>0.25699</v>
      </c>
      <c r="N54" s="217">
        <f t="shared" si="1"/>
        <v>0.33979200800000003</v>
      </c>
      <c r="O54" s="248">
        <v>0.33979200800000003</v>
      </c>
      <c r="P54" s="248">
        <v>0</v>
      </c>
      <c r="Q54" s="249">
        <v>0.25474000000000002</v>
      </c>
    </row>
    <row r="55" spans="1:35">
      <c r="A55" s="155"/>
      <c r="B55" s="264" t="s">
        <v>325</v>
      </c>
      <c r="C55" s="265" t="s">
        <v>326</v>
      </c>
      <c r="D55" s="212">
        <f t="shared" si="22"/>
        <v>6.8258899999999993</v>
      </c>
      <c r="E55" s="213">
        <f t="shared" si="24"/>
        <v>1.0180199999999999</v>
      </c>
      <c r="F55" s="247">
        <v>0.1235</v>
      </c>
      <c r="G55" s="246">
        <v>3.1E-2</v>
      </c>
      <c r="H55" s="250">
        <v>0.86351999999999995</v>
      </c>
      <c r="I55" s="213">
        <f t="shared" si="16"/>
        <v>5.5146699999999997</v>
      </c>
      <c r="J55" s="245">
        <v>1.01854</v>
      </c>
      <c r="K55" s="246">
        <v>4.3413300000000001</v>
      </c>
      <c r="L55" s="246">
        <v>0.15480000000000002</v>
      </c>
      <c r="M55" s="247">
        <v>0</v>
      </c>
      <c r="N55" s="217">
        <f t="shared" si="1"/>
        <v>0.1181</v>
      </c>
      <c r="O55" s="248">
        <v>0.1181</v>
      </c>
      <c r="P55" s="248">
        <v>0</v>
      </c>
      <c r="Q55" s="249">
        <v>0.17510000000000001</v>
      </c>
    </row>
    <row r="56" spans="1:35">
      <c r="A56" s="155"/>
      <c r="B56" s="264" t="s">
        <v>327</v>
      </c>
      <c r="C56" s="255" t="s">
        <v>328</v>
      </c>
      <c r="D56" s="212">
        <f t="shared" si="22"/>
        <v>0</v>
      </c>
      <c r="E56" s="213">
        <f t="shared" si="24"/>
        <v>0</v>
      </c>
      <c r="F56" s="247">
        <v>0</v>
      </c>
      <c r="G56" s="246">
        <v>0</v>
      </c>
      <c r="H56" s="250">
        <v>0</v>
      </c>
      <c r="I56" s="213">
        <f t="shared" ref="I56:I119" si="30">SUM(J56:L56)</f>
        <v>0</v>
      </c>
      <c r="J56" s="245">
        <v>0</v>
      </c>
      <c r="K56" s="246">
        <v>0</v>
      </c>
      <c r="L56" s="246">
        <v>0</v>
      </c>
      <c r="M56" s="247">
        <v>0</v>
      </c>
      <c r="N56" s="217">
        <f t="shared" si="1"/>
        <v>0</v>
      </c>
      <c r="O56" s="248">
        <v>0</v>
      </c>
      <c r="P56" s="248">
        <v>0</v>
      </c>
      <c r="Q56" s="249">
        <v>0</v>
      </c>
    </row>
    <row r="57" spans="1:35" ht="15.75" thickBot="1">
      <c r="A57" s="155"/>
      <c r="B57" s="264" t="s">
        <v>329</v>
      </c>
      <c r="C57" s="255" t="s">
        <v>330</v>
      </c>
      <c r="D57" s="212">
        <f t="shared" si="22"/>
        <v>47.912880000000001</v>
      </c>
      <c r="E57" s="213">
        <f t="shared" si="24"/>
        <v>17.922930000000001</v>
      </c>
      <c r="F57" s="247">
        <v>1.2766899999999999</v>
      </c>
      <c r="G57" s="246">
        <v>1.2381300000000002</v>
      </c>
      <c r="H57" s="250">
        <v>15.408110000000001</v>
      </c>
      <c r="I57" s="213">
        <f t="shared" si="30"/>
        <v>24.984960000000004</v>
      </c>
      <c r="J57" s="245">
        <v>8.4408300000000001</v>
      </c>
      <c r="K57" s="246">
        <v>14.487950000000001</v>
      </c>
      <c r="L57" s="246">
        <v>2.0561799999999999</v>
      </c>
      <c r="M57" s="247">
        <v>1.3332200000000001</v>
      </c>
      <c r="N57" s="217">
        <f t="shared" si="1"/>
        <v>1.8853199999999999</v>
      </c>
      <c r="O57" s="248">
        <v>1.8853199999999999</v>
      </c>
      <c r="P57" s="248">
        <v>0</v>
      </c>
      <c r="Q57" s="249">
        <v>1.7864500000000001</v>
      </c>
    </row>
    <row r="58" spans="1:35">
      <c r="A58" s="155"/>
      <c r="B58" s="243" t="s">
        <v>331</v>
      </c>
      <c r="C58" s="244" t="s">
        <v>332</v>
      </c>
      <c r="D58" s="149">
        <f t="shared" si="22"/>
        <v>64.414420000000007</v>
      </c>
      <c r="E58" s="150">
        <f t="shared" si="24"/>
        <v>45.385608708561278</v>
      </c>
      <c r="F58" s="151">
        <f>SUM(F59:F64)</f>
        <v>43.74</v>
      </c>
      <c r="G58" s="152">
        <f>SUM(G59:G64)</f>
        <v>0</v>
      </c>
      <c r="H58" s="153">
        <f>SUM(H59:H64)</f>
        <v>1.6456087085612772</v>
      </c>
      <c r="I58" s="150">
        <f t="shared" si="30"/>
        <v>18.850765367438726</v>
      </c>
      <c r="J58" s="151">
        <f t="shared" ref="J58:Q58" si="31">SUM(J59:J64)</f>
        <v>1.0448449968173232</v>
      </c>
      <c r="K58" s="152">
        <f t="shared" si="31"/>
        <v>17.35372147294219</v>
      </c>
      <c r="L58" s="152">
        <f t="shared" si="31"/>
        <v>0.45219889767921057</v>
      </c>
      <c r="M58" s="149">
        <f t="shared" si="31"/>
        <v>0.17804592399999999</v>
      </c>
      <c r="N58" s="154">
        <f t="shared" si="1"/>
        <v>0</v>
      </c>
      <c r="O58" s="154">
        <f>SUM(O59:O64)</f>
        <v>0</v>
      </c>
      <c r="P58" s="154">
        <f t="shared" si="31"/>
        <v>0</v>
      </c>
      <c r="Q58" s="150">
        <f t="shared" si="31"/>
        <v>0</v>
      </c>
    </row>
    <row r="59" spans="1:35">
      <c r="A59" s="155"/>
      <c r="B59" s="264" t="s">
        <v>333</v>
      </c>
      <c r="C59" s="265" t="s">
        <v>334</v>
      </c>
      <c r="D59" s="166">
        <f t="shared" si="22"/>
        <v>43.74</v>
      </c>
      <c r="E59" s="213">
        <f t="shared" si="24"/>
        <v>43.74</v>
      </c>
      <c r="F59" s="253">
        <v>43.74</v>
      </c>
      <c r="G59" s="215">
        <v>0</v>
      </c>
      <c r="H59" s="216">
        <v>0</v>
      </c>
      <c r="I59" s="213">
        <f t="shared" si="30"/>
        <v>0</v>
      </c>
      <c r="J59" s="214">
        <v>0</v>
      </c>
      <c r="K59" s="215">
        <v>0</v>
      </c>
      <c r="L59" s="215">
        <v>0</v>
      </c>
      <c r="M59" s="212">
        <v>0</v>
      </c>
      <c r="N59" s="217">
        <f t="shared" si="1"/>
        <v>0</v>
      </c>
      <c r="O59" s="217">
        <v>0</v>
      </c>
      <c r="P59" s="268">
        <v>0</v>
      </c>
      <c r="Q59" s="269">
        <v>0</v>
      </c>
    </row>
    <row r="60" spans="1:35">
      <c r="A60" s="155"/>
      <c r="B60" s="264" t="s">
        <v>335</v>
      </c>
      <c r="C60" s="265" t="s">
        <v>336</v>
      </c>
      <c r="D60" s="166">
        <f t="shared" si="22"/>
        <v>16.345000000000002</v>
      </c>
      <c r="E60" s="213">
        <f t="shared" si="24"/>
        <v>0</v>
      </c>
      <c r="F60" s="253">
        <v>0</v>
      </c>
      <c r="G60" s="251">
        <v>0</v>
      </c>
      <c r="H60" s="252">
        <v>0</v>
      </c>
      <c r="I60" s="213">
        <f t="shared" si="30"/>
        <v>16.170000000000002</v>
      </c>
      <c r="J60" s="253">
        <v>0</v>
      </c>
      <c r="K60" s="251">
        <v>16.170000000000002</v>
      </c>
      <c r="L60" s="251">
        <v>0</v>
      </c>
      <c r="M60" s="254">
        <v>0.17499999999999999</v>
      </c>
      <c r="N60" s="217">
        <f t="shared" si="1"/>
        <v>0</v>
      </c>
      <c r="O60" s="268">
        <v>0</v>
      </c>
      <c r="P60" s="268">
        <v>0</v>
      </c>
      <c r="Q60" s="269">
        <v>0</v>
      </c>
    </row>
    <row r="61" spans="1:35">
      <c r="A61" s="155"/>
      <c r="B61" s="264" t="s">
        <v>337</v>
      </c>
      <c r="C61" s="265" t="s">
        <v>338</v>
      </c>
      <c r="D61" s="166">
        <f t="shared" si="22"/>
        <v>0</v>
      </c>
      <c r="E61" s="213">
        <f t="shared" si="24"/>
        <v>0</v>
      </c>
      <c r="F61" s="253">
        <v>0</v>
      </c>
      <c r="G61" s="251">
        <v>0</v>
      </c>
      <c r="H61" s="252">
        <v>0</v>
      </c>
      <c r="I61" s="213">
        <f t="shared" si="30"/>
        <v>0</v>
      </c>
      <c r="J61" s="253">
        <v>0</v>
      </c>
      <c r="K61" s="251">
        <v>0</v>
      </c>
      <c r="L61" s="251">
        <v>0</v>
      </c>
      <c r="M61" s="254">
        <v>0</v>
      </c>
      <c r="N61" s="217">
        <f t="shared" si="1"/>
        <v>0</v>
      </c>
      <c r="O61" s="268">
        <v>0</v>
      </c>
      <c r="P61" s="268">
        <v>0</v>
      </c>
      <c r="Q61" s="269">
        <v>0</v>
      </c>
    </row>
    <row r="62" spans="1:35" s="2" customFormat="1">
      <c r="A62" s="155"/>
      <c r="B62" s="266" t="s">
        <v>339</v>
      </c>
      <c r="C62" s="267" t="s">
        <v>340</v>
      </c>
      <c r="D62" s="174">
        <f t="shared" si="22"/>
        <v>0</v>
      </c>
      <c r="E62" s="270">
        <f t="shared" si="24"/>
        <v>0</v>
      </c>
      <c r="F62" s="271">
        <v>0</v>
      </c>
      <c r="G62" s="272">
        <v>0</v>
      </c>
      <c r="H62" s="273">
        <v>0</v>
      </c>
      <c r="I62" s="270">
        <f t="shared" si="30"/>
        <v>0</v>
      </c>
      <c r="J62" s="271">
        <v>0</v>
      </c>
      <c r="K62" s="272">
        <v>0</v>
      </c>
      <c r="L62" s="272">
        <v>0</v>
      </c>
      <c r="M62" s="274">
        <v>0</v>
      </c>
      <c r="N62" s="275">
        <f t="shared" si="1"/>
        <v>0</v>
      </c>
      <c r="O62" s="276">
        <v>0</v>
      </c>
      <c r="P62" s="276">
        <v>0</v>
      </c>
      <c r="Q62" s="277">
        <v>0</v>
      </c>
      <c r="R62" s="117"/>
      <c r="S62" s="117"/>
      <c r="T62" s="117"/>
      <c r="U62" s="117"/>
      <c r="V62"/>
      <c r="W62"/>
      <c r="X62"/>
      <c r="Y62"/>
      <c r="Z62"/>
      <c r="AA62"/>
      <c r="AB62"/>
      <c r="AC62"/>
      <c r="AD62"/>
      <c r="AE62"/>
      <c r="AF62"/>
      <c r="AG62"/>
      <c r="AH62"/>
      <c r="AI62"/>
    </row>
    <row r="63" spans="1:35" s="2" customFormat="1">
      <c r="A63" s="155"/>
      <c r="B63" s="278" t="s">
        <v>341</v>
      </c>
      <c r="C63" s="279" t="s">
        <v>342</v>
      </c>
      <c r="D63" s="175">
        <f t="shared" si="22"/>
        <v>0</v>
      </c>
      <c r="E63" s="280">
        <f t="shared" si="24"/>
        <v>0</v>
      </c>
      <c r="F63" s="271">
        <v>0</v>
      </c>
      <c r="G63" s="281">
        <v>0</v>
      </c>
      <c r="H63" s="282">
        <v>0</v>
      </c>
      <c r="I63" s="270">
        <f t="shared" si="30"/>
        <v>0</v>
      </c>
      <c r="J63" s="283">
        <v>0</v>
      </c>
      <c r="K63" s="281">
        <v>0</v>
      </c>
      <c r="L63" s="281">
        <v>0</v>
      </c>
      <c r="M63" s="284">
        <v>0</v>
      </c>
      <c r="N63" s="270">
        <v>0</v>
      </c>
      <c r="O63" s="285">
        <v>0</v>
      </c>
      <c r="P63" s="273">
        <v>0</v>
      </c>
      <c r="Q63" s="286">
        <v>0</v>
      </c>
      <c r="R63" s="117"/>
      <c r="S63" s="117"/>
      <c r="T63" s="117"/>
      <c r="U63" s="117"/>
      <c r="V63"/>
      <c r="W63"/>
      <c r="X63"/>
      <c r="Y63"/>
      <c r="Z63"/>
      <c r="AA63"/>
      <c r="AB63"/>
      <c r="AC63"/>
      <c r="AD63"/>
      <c r="AE63"/>
      <c r="AF63"/>
      <c r="AG63"/>
      <c r="AH63"/>
      <c r="AI63"/>
    </row>
    <row r="64" spans="1:35" s="2" customFormat="1" ht="15.75" thickBot="1">
      <c r="A64" s="155"/>
      <c r="B64" s="278" t="s">
        <v>343</v>
      </c>
      <c r="C64" s="279" t="s">
        <v>344</v>
      </c>
      <c r="D64" s="287">
        <f t="shared" si="22"/>
        <v>4.3294199999999998</v>
      </c>
      <c r="E64" s="288">
        <f t="shared" si="24"/>
        <v>1.6456087085612772</v>
      </c>
      <c r="F64" s="283">
        <v>0</v>
      </c>
      <c r="G64" s="281">
        <v>0</v>
      </c>
      <c r="H64" s="282">
        <v>1.6456087085612772</v>
      </c>
      <c r="I64" s="289">
        <f t="shared" si="30"/>
        <v>2.6807653674387226</v>
      </c>
      <c r="J64" s="283">
        <v>1.0448449968173232</v>
      </c>
      <c r="K64" s="281">
        <v>1.183721472942189</v>
      </c>
      <c r="L64" s="281">
        <v>0.45219889767921057</v>
      </c>
      <c r="M64" s="284">
        <v>3.0459239999999998E-3</v>
      </c>
      <c r="N64" s="289">
        <f t="shared" ref="N64" si="32">O64+P64</f>
        <v>0</v>
      </c>
      <c r="O64" s="285">
        <v>0</v>
      </c>
      <c r="P64" s="273">
        <v>0</v>
      </c>
      <c r="Q64" s="286">
        <v>0</v>
      </c>
      <c r="R64" s="117"/>
      <c r="S64" s="117"/>
      <c r="T64" s="117"/>
      <c r="U64" s="117"/>
      <c r="V64"/>
      <c r="W64"/>
      <c r="X64"/>
      <c r="Y64"/>
      <c r="Z64"/>
      <c r="AA64"/>
      <c r="AB64"/>
      <c r="AC64"/>
      <c r="AD64"/>
      <c r="AE64"/>
      <c r="AF64"/>
      <c r="AG64"/>
      <c r="AH64"/>
      <c r="AI64"/>
    </row>
    <row r="65" spans="1:17">
      <c r="A65" s="155"/>
      <c r="B65" s="243" t="s">
        <v>345</v>
      </c>
      <c r="C65" s="290" t="s">
        <v>346</v>
      </c>
      <c r="D65" s="291">
        <f t="shared" si="22"/>
        <v>0</v>
      </c>
      <c r="E65" s="292">
        <f t="shared" si="24"/>
        <v>0</v>
      </c>
      <c r="F65" s="293">
        <f>F66+F67</f>
        <v>0</v>
      </c>
      <c r="G65" s="294">
        <f>G66+G67</f>
        <v>0</v>
      </c>
      <c r="H65" s="295">
        <f>H66+H67</f>
        <v>0</v>
      </c>
      <c r="I65" s="292">
        <f t="shared" si="30"/>
        <v>0</v>
      </c>
      <c r="J65" s="293">
        <f t="shared" ref="J65:Q65" si="33">J66+J67</f>
        <v>0</v>
      </c>
      <c r="K65" s="294">
        <f t="shared" si="33"/>
        <v>0</v>
      </c>
      <c r="L65" s="294">
        <f t="shared" si="33"/>
        <v>0</v>
      </c>
      <c r="M65" s="291">
        <f t="shared" si="33"/>
        <v>0</v>
      </c>
      <c r="N65" s="296">
        <f t="shared" si="1"/>
        <v>0</v>
      </c>
      <c r="O65" s="296">
        <f>O66+O67</f>
        <v>0</v>
      </c>
      <c r="P65" s="296">
        <f t="shared" si="33"/>
        <v>0</v>
      </c>
      <c r="Q65" s="292">
        <f t="shared" si="33"/>
        <v>0</v>
      </c>
    </row>
    <row r="66" spans="1:17">
      <c r="A66" s="155"/>
      <c r="B66" s="264" t="s">
        <v>347</v>
      </c>
      <c r="C66" s="267" t="s">
        <v>348</v>
      </c>
      <c r="D66" s="174">
        <f t="shared" si="22"/>
        <v>0</v>
      </c>
      <c r="E66" s="175">
        <f t="shared" si="24"/>
        <v>0</v>
      </c>
      <c r="F66" s="297">
        <v>0</v>
      </c>
      <c r="G66" s="298">
        <v>0</v>
      </c>
      <c r="H66" s="299">
        <v>0</v>
      </c>
      <c r="I66" s="175">
        <f t="shared" si="30"/>
        <v>0</v>
      </c>
      <c r="J66" s="297">
        <v>0</v>
      </c>
      <c r="K66" s="298">
        <v>0</v>
      </c>
      <c r="L66" s="298">
        <v>0</v>
      </c>
      <c r="M66" s="300">
        <v>0</v>
      </c>
      <c r="N66" s="179">
        <f t="shared" si="1"/>
        <v>0</v>
      </c>
      <c r="O66" s="301">
        <v>0</v>
      </c>
      <c r="P66" s="301">
        <v>0</v>
      </c>
      <c r="Q66" s="302">
        <v>0</v>
      </c>
    </row>
    <row r="67" spans="1:17" ht="15.75" thickBot="1">
      <c r="A67" s="155"/>
      <c r="B67" s="303" t="s">
        <v>349</v>
      </c>
      <c r="C67" s="255" t="s">
        <v>350</v>
      </c>
      <c r="D67" s="182">
        <f t="shared" si="22"/>
        <v>0</v>
      </c>
      <c r="E67" s="183">
        <f t="shared" si="24"/>
        <v>0</v>
      </c>
      <c r="F67" s="304">
        <v>0</v>
      </c>
      <c r="G67" s="305">
        <v>0</v>
      </c>
      <c r="H67" s="306">
        <v>0</v>
      </c>
      <c r="I67" s="183">
        <f t="shared" si="30"/>
        <v>0</v>
      </c>
      <c r="J67" s="304">
        <v>0</v>
      </c>
      <c r="K67" s="305">
        <v>0</v>
      </c>
      <c r="L67" s="305">
        <v>0</v>
      </c>
      <c r="M67" s="307">
        <v>0</v>
      </c>
      <c r="N67" s="187">
        <f t="shared" si="1"/>
        <v>0</v>
      </c>
      <c r="O67" s="308">
        <v>0</v>
      </c>
      <c r="P67" s="308">
        <v>0</v>
      </c>
      <c r="Q67" s="309">
        <v>0</v>
      </c>
    </row>
    <row r="68" spans="1:17">
      <c r="A68" s="155"/>
      <c r="B68" s="243" t="s">
        <v>351</v>
      </c>
      <c r="C68" s="244" t="s">
        <v>352</v>
      </c>
      <c r="D68" s="149">
        <f t="shared" si="22"/>
        <v>1.8</v>
      </c>
      <c r="E68" s="150">
        <f t="shared" si="24"/>
        <v>0</v>
      </c>
      <c r="F68" s="151">
        <f>SUM(F69:F82)</f>
        <v>0</v>
      </c>
      <c r="G68" s="152">
        <f>SUM(G69:G82)</f>
        <v>0</v>
      </c>
      <c r="H68" s="153">
        <f>SUM(H69:H82)</f>
        <v>0</v>
      </c>
      <c r="I68" s="150">
        <f t="shared" si="30"/>
        <v>0</v>
      </c>
      <c r="J68" s="151">
        <f t="shared" ref="J68:Q68" si="34">SUM(J69:J82)</f>
        <v>0</v>
      </c>
      <c r="K68" s="152">
        <f t="shared" si="34"/>
        <v>0</v>
      </c>
      <c r="L68" s="152">
        <f t="shared" si="34"/>
        <v>0</v>
      </c>
      <c r="M68" s="149">
        <f t="shared" si="34"/>
        <v>0</v>
      </c>
      <c r="N68" s="154">
        <f t="shared" si="1"/>
        <v>1.8</v>
      </c>
      <c r="O68" s="154">
        <f>SUM(O69:O82)</f>
        <v>1.8</v>
      </c>
      <c r="P68" s="154">
        <f t="shared" si="34"/>
        <v>0</v>
      </c>
      <c r="Q68" s="150">
        <f t="shared" si="34"/>
        <v>0</v>
      </c>
    </row>
    <row r="69" spans="1:17">
      <c r="A69" s="155"/>
      <c r="B69" s="264" t="s">
        <v>353</v>
      </c>
      <c r="C69" s="267" t="s">
        <v>354</v>
      </c>
      <c r="D69" s="166">
        <f t="shared" si="22"/>
        <v>0</v>
      </c>
      <c r="E69" s="167">
        <f t="shared" si="24"/>
        <v>0</v>
      </c>
      <c r="F69" s="310">
        <v>0</v>
      </c>
      <c r="G69" s="311">
        <v>0</v>
      </c>
      <c r="H69" s="312">
        <v>0</v>
      </c>
      <c r="I69" s="167">
        <f t="shared" si="30"/>
        <v>0</v>
      </c>
      <c r="J69" s="310">
        <v>0</v>
      </c>
      <c r="K69" s="311">
        <v>0</v>
      </c>
      <c r="L69" s="311">
        <v>0</v>
      </c>
      <c r="M69" s="313">
        <v>0</v>
      </c>
      <c r="N69" s="171">
        <f t="shared" si="1"/>
        <v>0</v>
      </c>
      <c r="O69" s="314">
        <v>0</v>
      </c>
      <c r="P69" s="315">
        <v>0</v>
      </c>
      <c r="Q69" s="316">
        <v>0</v>
      </c>
    </row>
    <row r="70" spans="1:17">
      <c r="A70" s="155"/>
      <c r="B70" s="264" t="s">
        <v>355</v>
      </c>
      <c r="C70" s="267" t="s">
        <v>356</v>
      </c>
      <c r="D70" s="166">
        <f t="shared" si="22"/>
        <v>0</v>
      </c>
      <c r="E70" s="167">
        <f t="shared" si="24"/>
        <v>0</v>
      </c>
      <c r="F70" s="310">
        <v>0</v>
      </c>
      <c r="G70" s="311">
        <v>0</v>
      </c>
      <c r="H70" s="312">
        <v>0</v>
      </c>
      <c r="I70" s="167">
        <f t="shared" si="30"/>
        <v>0</v>
      </c>
      <c r="J70" s="310">
        <v>0</v>
      </c>
      <c r="K70" s="311">
        <v>0</v>
      </c>
      <c r="L70" s="311">
        <v>0</v>
      </c>
      <c r="M70" s="313">
        <v>0</v>
      </c>
      <c r="N70" s="171">
        <f t="shared" si="1"/>
        <v>0</v>
      </c>
      <c r="O70" s="314">
        <v>0</v>
      </c>
      <c r="P70" s="315">
        <v>0</v>
      </c>
      <c r="Q70" s="316">
        <v>0</v>
      </c>
    </row>
    <row r="71" spans="1:17">
      <c r="A71" s="155"/>
      <c r="B71" s="264" t="s">
        <v>357</v>
      </c>
      <c r="C71" s="267" t="s">
        <v>358</v>
      </c>
      <c r="D71" s="166">
        <f t="shared" si="22"/>
        <v>1.8</v>
      </c>
      <c r="E71" s="167">
        <f t="shared" si="24"/>
        <v>0</v>
      </c>
      <c r="F71" s="310">
        <v>0</v>
      </c>
      <c r="G71" s="311">
        <v>0</v>
      </c>
      <c r="H71" s="312">
        <v>0</v>
      </c>
      <c r="I71" s="167">
        <f t="shared" si="30"/>
        <v>0</v>
      </c>
      <c r="J71" s="310">
        <v>0</v>
      </c>
      <c r="K71" s="311">
        <v>0</v>
      </c>
      <c r="L71" s="311">
        <v>0</v>
      </c>
      <c r="M71" s="313">
        <v>0</v>
      </c>
      <c r="N71" s="171">
        <f t="shared" si="1"/>
        <v>1.8</v>
      </c>
      <c r="O71" s="314">
        <v>1.8</v>
      </c>
      <c r="P71" s="315">
        <v>0</v>
      </c>
      <c r="Q71" s="316">
        <v>0</v>
      </c>
    </row>
    <row r="72" spans="1:17">
      <c r="A72" s="155"/>
      <c r="B72" s="264" t="s">
        <v>359</v>
      </c>
      <c r="C72" s="265" t="s">
        <v>360</v>
      </c>
      <c r="D72" s="166">
        <f t="shared" si="22"/>
        <v>0</v>
      </c>
      <c r="E72" s="167">
        <f t="shared" si="24"/>
        <v>0</v>
      </c>
      <c r="F72" s="310">
        <v>0</v>
      </c>
      <c r="G72" s="311">
        <v>0</v>
      </c>
      <c r="H72" s="312">
        <v>0</v>
      </c>
      <c r="I72" s="167">
        <f t="shared" si="30"/>
        <v>0</v>
      </c>
      <c r="J72" s="310">
        <v>0</v>
      </c>
      <c r="K72" s="311">
        <v>0</v>
      </c>
      <c r="L72" s="311">
        <v>0</v>
      </c>
      <c r="M72" s="313">
        <v>0</v>
      </c>
      <c r="N72" s="171">
        <f t="shared" si="1"/>
        <v>0</v>
      </c>
      <c r="O72" s="314">
        <v>0</v>
      </c>
      <c r="P72" s="315">
        <v>0</v>
      </c>
      <c r="Q72" s="316">
        <v>0</v>
      </c>
    </row>
    <row r="73" spans="1:17">
      <c r="A73" s="155"/>
      <c r="B73" s="264" t="s">
        <v>361</v>
      </c>
      <c r="C73" s="265" t="s">
        <v>362</v>
      </c>
      <c r="D73" s="166">
        <f t="shared" si="22"/>
        <v>0</v>
      </c>
      <c r="E73" s="167">
        <f t="shared" si="24"/>
        <v>0</v>
      </c>
      <c r="F73" s="310">
        <v>0</v>
      </c>
      <c r="G73" s="311">
        <v>0</v>
      </c>
      <c r="H73" s="312">
        <v>0</v>
      </c>
      <c r="I73" s="167">
        <f t="shared" si="30"/>
        <v>0</v>
      </c>
      <c r="J73" s="310">
        <v>0</v>
      </c>
      <c r="K73" s="311">
        <v>0</v>
      </c>
      <c r="L73" s="311">
        <v>0</v>
      </c>
      <c r="M73" s="313">
        <v>0</v>
      </c>
      <c r="N73" s="171">
        <f t="shared" si="1"/>
        <v>0</v>
      </c>
      <c r="O73" s="314">
        <v>0</v>
      </c>
      <c r="P73" s="315">
        <v>0</v>
      </c>
      <c r="Q73" s="316">
        <v>0</v>
      </c>
    </row>
    <row r="74" spans="1:17">
      <c r="A74" s="155"/>
      <c r="B74" s="264" t="s">
        <v>363</v>
      </c>
      <c r="C74" s="265" t="s">
        <v>364</v>
      </c>
      <c r="D74" s="166">
        <f t="shared" si="22"/>
        <v>0</v>
      </c>
      <c r="E74" s="167">
        <f t="shared" si="24"/>
        <v>0</v>
      </c>
      <c r="F74" s="310">
        <v>0</v>
      </c>
      <c r="G74" s="311">
        <v>0</v>
      </c>
      <c r="H74" s="312">
        <v>0</v>
      </c>
      <c r="I74" s="167">
        <f t="shared" si="30"/>
        <v>0</v>
      </c>
      <c r="J74" s="310">
        <v>0</v>
      </c>
      <c r="K74" s="311">
        <v>0</v>
      </c>
      <c r="L74" s="311">
        <v>0</v>
      </c>
      <c r="M74" s="313">
        <v>0</v>
      </c>
      <c r="N74" s="171">
        <f t="shared" si="1"/>
        <v>0</v>
      </c>
      <c r="O74" s="314">
        <v>0</v>
      </c>
      <c r="P74" s="315">
        <v>0</v>
      </c>
      <c r="Q74" s="316">
        <v>0</v>
      </c>
    </row>
    <row r="75" spans="1:17">
      <c r="A75" s="155"/>
      <c r="B75" s="264" t="s">
        <v>365</v>
      </c>
      <c r="C75" s="267" t="s">
        <v>366</v>
      </c>
      <c r="D75" s="166">
        <f t="shared" si="22"/>
        <v>0</v>
      </c>
      <c r="E75" s="167">
        <f t="shared" si="24"/>
        <v>0</v>
      </c>
      <c r="F75" s="310">
        <v>0</v>
      </c>
      <c r="G75" s="311">
        <v>0</v>
      </c>
      <c r="H75" s="312">
        <v>0</v>
      </c>
      <c r="I75" s="167">
        <f t="shared" si="30"/>
        <v>0</v>
      </c>
      <c r="J75" s="310">
        <v>0</v>
      </c>
      <c r="K75" s="311">
        <v>0</v>
      </c>
      <c r="L75" s="311">
        <v>0</v>
      </c>
      <c r="M75" s="313">
        <v>0</v>
      </c>
      <c r="N75" s="171">
        <f t="shared" si="1"/>
        <v>0</v>
      </c>
      <c r="O75" s="314">
        <v>0</v>
      </c>
      <c r="P75" s="315">
        <v>0</v>
      </c>
      <c r="Q75" s="316">
        <v>0</v>
      </c>
    </row>
    <row r="76" spans="1:17">
      <c r="A76" s="155"/>
      <c r="B76" s="264" t="s">
        <v>367</v>
      </c>
      <c r="C76" s="265" t="s">
        <v>368</v>
      </c>
      <c r="D76" s="166">
        <f t="shared" si="22"/>
        <v>0</v>
      </c>
      <c r="E76" s="167">
        <f t="shared" si="24"/>
        <v>0</v>
      </c>
      <c r="F76" s="310">
        <v>0</v>
      </c>
      <c r="G76" s="311">
        <v>0</v>
      </c>
      <c r="H76" s="312">
        <v>0</v>
      </c>
      <c r="I76" s="167">
        <f t="shared" si="30"/>
        <v>0</v>
      </c>
      <c r="J76" s="310">
        <v>0</v>
      </c>
      <c r="K76" s="311">
        <v>0</v>
      </c>
      <c r="L76" s="311">
        <v>0</v>
      </c>
      <c r="M76" s="313">
        <v>0</v>
      </c>
      <c r="N76" s="171">
        <f t="shared" si="1"/>
        <v>0</v>
      </c>
      <c r="O76" s="314">
        <v>0</v>
      </c>
      <c r="P76" s="315">
        <v>0</v>
      </c>
      <c r="Q76" s="316">
        <v>0</v>
      </c>
    </row>
    <row r="77" spans="1:17">
      <c r="A77" s="155"/>
      <c r="B77" s="264" t="s">
        <v>369</v>
      </c>
      <c r="C77" s="265" t="s">
        <v>370</v>
      </c>
      <c r="D77" s="166">
        <f t="shared" si="22"/>
        <v>0</v>
      </c>
      <c r="E77" s="167">
        <f t="shared" si="24"/>
        <v>0</v>
      </c>
      <c r="F77" s="310">
        <v>0</v>
      </c>
      <c r="G77" s="311">
        <v>0</v>
      </c>
      <c r="H77" s="312">
        <v>0</v>
      </c>
      <c r="I77" s="167">
        <f t="shared" si="30"/>
        <v>0</v>
      </c>
      <c r="J77" s="310">
        <v>0</v>
      </c>
      <c r="K77" s="311">
        <v>0</v>
      </c>
      <c r="L77" s="311">
        <v>0</v>
      </c>
      <c r="M77" s="313">
        <v>0</v>
      </c>
      <c r="N77" s="171">
        <f t="shared" si="1"/>
        <v>0</v>
      </c>
      <c r="O77" s="314">
        <v>0</v>
      </c>
      <c r="P77" s="315">
        <v>0</v>
      </c>
      <c r="Q77" s="316">
        <v>0</v>
      </c>
    </row>
    <row r="78" spans="1:17">
      <c r="A78" s="155"/>
      <c r="B78" s="264" t="s">
        <v>371</v>
      </c>
      <c r="C78" s="267" t="s">
        <v>372</v>
      </c>
      <c r="D78" s="166">
        <f t="shared" si="22"/>
        <v>0</v>
      </c>
      <c r="E78" s="167">
        <f t="shared" si="24"/>
        <v>0</v>
      </c>
      <c r="F78" s="310">
        <v>0</v>
      </c>
      <c r="G78" s="311">
        <v>0</v>
      </c>
      <c r="H78" s="312">
        <v>0</v>
      </c>
      <c r="I78" s="167">
        <f t="shared" si="30"/>
        <v>0</v>
      </c>
      <c r="J78" s="310">
        <v>0</v>
      </c>
      <c r="K78" s="311">
        <v>0</v>
      </c>
      <c r="L78" s="311">
        <v>0</v>
      </c>
      <c r="M78" s="313">
        <v>0</v>
      </c>
      <c r="N78" s="171">
        <f t="shared" ref="N78:N142" si="35">O78+P78</f>
        <v>0</v>
      </c>
      <c r="O78" s="314">
        <v>0</v>
      </c>
      <c r="P78" s="315">
        <v>0</v>
      </c>
      <c r="Q78" s="316">
        <v>0</v>
      </c>
    </row>
    <row r="79" spans="1:17">
      <c r="A79" s="155"/>
      <c r="B79" s="264" t="s">
        <v>373</v>
      </c>
      <c r="C79" s="265" t="s">
        <v>374</v>
      </c>
      <c r="D79" s="166">
        <f t="shared" si="22"/>
        <v>0</v>
      </c>
      <c r="E79" s="167">
        <f t="shared" si="24"/>
        <v>0</v>
      </c>
      <c r="F79" s="310">
        <v>0</v>
      </c>
      <c r="G79" s="311">
        <v>0</v>
      </c>
      <c r="H79" s="312">
        <v>0</v>
      </c>
      <c r="I79" s="167">
        <f t="shared" si="30"/>
        <v>0</v>
      </c>
      <c r="J79" s="310">
        <v>0</v>
      </c>
      <c r="K79" s="311">
        <v>0</v>
      </c>
      <c r="L79" s="311">
        <v>0</v>
      </c>
      <c r="M79" s="313">
        <v>0</v>
      </c>
      <c r="N79" s="171">
        <f t="shared" si="35"/>
        <v>0</v>
      </c>
      <c r="O79" s="314">
        <v>0</v>
      </c>
      <c r="P79" s="315">
        <v>0</v>
      </c>
      <c r="Q79" s="316">
        <v>0</v>
      </c>
    </row>
    <row r="80" spans="1:17">
      <c r="A80" s="155"/>
      <c r="B80" s="264" t="s">
        <v>375</v>
      </c>
      <c r="C80" s="265" t="s">
        <v>376</v>
      </c>
      <c r="D80" s="166">
        <f t="shared" si="22"/>
        <v>0</v>
      </c>
      <c r="E80" s="167">
        <f t="shared" si="24"/>
        <v>0</v>
      </c>
      <c r="F80" s="310">
        <v>0</v>
      </c>
      <c r="G80" s="311">
        <v>0</v>
      </c>
      <c r="H80" s="312">
        <v>0</v>
      </c>
      <c r="I80" s="167">
        <f t="shared" si="30"/>
        <v>0</v>
      </c>
      <c r="J80" s="310">
        <v>0</v>
      </c>
      <c r="K80" s="311">
        <v>0</v>
      </c>
      <c r="L80" s="311">
        <v>0</v>
      </c>
      <c r="M80" s="313">
        <v>0</v>
      </c>
      <c r="N80" s="171">
        <f t="shared" si="35"/>
        <v>0</v>
      </c>
      <c r="O80" s="314">
        <v>0</v>
      </c>
      <c r="P80" s="315">
        <v>0</v>
      </c>
      <c r="Q80" s="316">
        <v>0</v>
      </c>
    </row>
    <row r="81" spans="1:17">
      <c r="A81" s="155"/>
      <c r="B81" s="264" t="s">
        <v>377</v>
      </c>
      <c r="C81" s="265" t="s">
        <v>378</v>
      </c>
      <c r="D81" s="166">
        <f t="shared" si="22"/>
        <v>0</v>
      </c>
      <c r="E81" s="167">
        <f t="shared" si="24"/>
        <v>0</v>
      </c>
      <c r="F81" s="310">
        <v>0</v>
      </c>
      <c r="G81" s="311">
        <v>0</v>
      </c>
      <c r="H81" s="312">
        <v>0</v>
      </c>
      <c r="I81" s="167">
        <f t="shared" si="30"/>
        <v>0</v>
      </c>
      <c r="J81" s="310">
        <v>0</v>
      </c>
      <c r="K81" s="311">
        <v>0</v>
      </c>
      <c r="L81" s="311">
        <v>0</v>
      </c>
      <c r="M81" s="313">
        <v>0</v>
      </c>
      <c r="N81" s="171">
        <f t="shared" si="35"/>
        <v>0</v>
      </c>
      <c r="O81" s="314">
        <v>0</v>
      </c>
      <c r="P81" s="315">
        <v>0</v>
      </c>
      <c r="Q81" s="316">
        <v>0</v>
      </c>
    </row>
    <row r="82" spans="1:17" ht="15.75" thickBot="1">
      <c r="A82" s="155"/>
      <c r="B82" s="317" t="s">
        <v>379</v>
      </c>
      <c r="C82" s="318" t="s">
        <v>380</v>
      </c>
      <c r="D82" s="319">
        <f t="shared" si="22"/>
        <v>0</v>
      </c>
      <c r="E82" s="320">
        <f t="shared" si="24"/>
        <v>0</v>
      </c>
      <c r="F82" s="321">
        <v>0</v>
      </c>
      <c r="G82" s="322">
        <v>0</v>
      </c>
      <c r="H82" s="323">
        <v>0</v>
      </c>
      <c r="I82" s="320">
        <f t="shared" si="30"/>
        <v>0</v>
      </c>
      <c r="J82" s="321">
        <v>0</v>
      </c>
      <c r="K82" s="322">
        <v>0</v>
      </c>
      <c r="L82" s="322">
        <v>0</v>
      </c>
      <c r="M82" s="324">
        <v>0</v>
      </c>
      <c r="N82" s="325">
        <f t="shared" si="35"/>
        <v>0</v>
      </c>
      <c r="O82" s="326">
        <v>0</v>
      </c>
      <c r="P82" s="326">
        <v>0</v>
      </c>
      <c r="Q82" s="327">
        <v>0</v>
      </c>
    </row>
    <row r="83" spans="1:17" ht="15.75" thickBot="1">
      <c r="A83" s="155"/>
      <c r="B83" s="328" t="s">
        <v>381</v>
      </c>
      <c r="C83" s="329" t="s">
        <v>382</v>
      </c>
      <c r="D83" s="330">
        <f t="shared" si="22"/>
        <v>0</v>
      </c>
      <c r="E83" s="331">
        <f t="shared" si="24"/>
        <v>0</v>
      </c>
      <c r="F83" s="332">
        <v>0</v>
      </c>
      <c r="G83" s="333">
        <v>0</v>
      </c>
      <c r="H83" s="334">
        <v>0</v>
      </c>
      <c r="I83" s="331">
        <f t="shared" si="30"/>
        <v>0</v>
      </c>
      <c r="J83" s="332">
        <v>0</v>
      </c>
      <c r="K83" s="333">
        <v>0</v>
      </c>
      <c r="L83" s="333">
        <v>0</v>
      </c>
      <c r="M83" s="335">
        <v>0</v>
      </c>
      <c r="N83" s="336">
        <f t="shared" si="35"/>
        <v>0</v>
      </c>
      <c r="O83" s="337">
        <v>0</v>
      </c>
      <c r="P83" s="337">
        <v>0</v>
      </c>
      <c r="Q83" s="338">
        <v>0</v>
      </c>
    </row>
    <row r="84" spans="1:17">
      <c r="A84" s="155"/>
      <c r="B84" s="243" t="s">
        <v>383</v>
      </c>
      <c r="C84" s="208" t="s">
        <v>384</v>
      </c>
      <c r="D84" s="149">
        <f t="shared" si="22"/>
        <v>73.611710000000016</v>
      </c>
      <c r="E84" s="150">
        <f t="shared" si="24"/>
        <v>18.969070000000002</v>
      </c>
      <c r="F84" s="151">
        <f>SUM(F85:F91)</f>
        <v>4.2647899999999996</v>
      </c>
      <c r="G84" s="152">
        <f>SUM(G85:G91)</f>
        <v>0</v>
      </c>
      <c r="H84" s="153">
        <f>SUM(H85:H91)</f>
        <v>14.704280000000001</v>
      </c>
      <c r="I84" s="150">
        <f t="shared" si="30"/>
        <v>38.844710000000006</v>
      </c>
      <c r="J84" s="151">
        <f t="shared" ref="J84:Q84" si="36">SUM(J85:J91)</f>
        <v>0.12</v>
      </c>
      <c r="K84" s="152">
        <f t="shared" si="36"/>
        <v>16.446709999999999</v>
      </c>
      <c r="L84" s="152">
        <f t="shared" si="36"/>
        <v>22.278000000000002</v>
      </c>
      <c r="M84" s="149">
        <f t="shared" si="36"/>
        <v>14.9</v>
      </c>
      <c r="N84" s="154">
        <f t="shared" si="35"/>
        <v>0</v>
      </c>
      <c r="O84" s="154">
        <f>SUM(O85:O91)</f>
        <v>0</v>
      </c>
      <c r="P84" s="154">
        <f t="shared" si="36"/>
        <v>0</v>
      </c>
      <c r="Q84" s="150">
        <f t="shared" si="36"/>
        <v>0.89792999999999989</v>
      </c>
    </row>
    <row r="85" spans="1:17">
      <c r="A85" s="155"/>
      <c r="B85" s="339" t="s">
        <v>385</v>
      </c>
      <c r="C85" s="340" t="s">
        <v>386</v>
      </c>
      <c r="D85" s="341">
        <f t="shared" si="22"/>
        <v>0</v>
      </c>
      <c r="E85" s="342">
        <f t="shared" si="24"/>
        <v>0</v>
      </c>
      <c r="F85" s="343">
        <v>0</v>
      </c>
      <c r="G85" s="344">
        <v>0</v>
      </c>
      <c r="H85" s="345">
        <v>0</v>
      </c>
      <c r="I85" s="342">
        <f t="shared" si="30"/>
        <v>0</v>
      </c>
      <c r="J85" s="343">
        <v>0</v>
      </c>
      <c r="K85" s="344">
        <v>0</v>
      </c>
      <c r="L85" s="344">
        <v>0</v>
      </c>
      <c r="M85" s="346">
        <v>0</v>
      </c>
      <c r="N85" s="347">
        <f t="shared" si="35"/>
        <v>0</v>
      </c>
      <c r="O85" s="348">
        <v>0</v>
      </c>
      <c r="P85" s="348">
        <v>0</v>
      </c>
      <c r="Q85" s="349">
        <v>0</v>
      </c>
    </row>
    <row r="86" spans="1:17">
      <c r="A86" s="155"/>
      <c r="B86" s="350" t="s">
        <v>387</v>
      </c>
      <c r="C86" s="351" t="s">
        <v>388</v>
      </c>
      <c r="D86" s="341">
        <f t="shared" si="22"/>
        <v>0</v>
      </c>
      <c r="E86" s="342">
        <f t="shared" si="24"/>
        <v>0</v>
      </c>
      <c r="F86" s="343">
        <v>0</v>
      </c>
      <c r="G86" s="344">
        <v>0</v>
      </c>
      <c r="H86" s="345">
        <v>0</v>
      </c>
      <c r="I86" s="342">
        <f t="shared" si="30"/>
        <v>0</v>
      </c>
      <c r="J86" s="343">
        <v>0</v>
      </c>
      <c r="K86" s="344">
        <v>0</v>
      </c>
      <c r="L86" s="344">
        <v>0</v>
      </c>
      <c r="M86" s="346">
        <v>0</v>
      </c>
      <c r="N86" s="347">
        <f t="shared" si="35"/>
        <v>0</v>
      </c>
      <c r="O86" s="348">
        <v>0</v>
      </c>
      <c r="P86" s="348">
        <v>0</v>
      </c>
      <c r="Q86" s="349">
        <v>0</v>
      </c>
    </row>
    <row r="87" spans="1:17">
      <c r="A87" s="155"/>
      <c r="B87" s="352" t="s">
        <v>389</v>
      </c>
      <c r="C87" s="353" t="s">
        <v>390</v>
      </c>
      <c r="D87" s="212">
        <f t="shared" si="22"/>
        <v>32.815979999999996</v>
      </c>
      <c r="E87" s="213">
        <f t="shared" si="24"/>
        <v>14.704280000000001</v>
      </c>
      <c r="F87" s="343">
        <v>0</v>
      </c>
      <c r="G87" s="344">
        <v>0</v>
      </c>
      <c r="H87" s="345">
        <v>14.704280000000001</v>
      </c>
      <c r="I87" s="213">
        <f t="shared" si="30"/>
        <v>18.111699999999999</v>
      </c>
      <c r="J87" s="343">
        <v>0</v>
      </c>
      <c r="K87" s="344">
        <v>13.0357</v>
      </c>
      <c r="L87" s="344">
        <v>5.0759999999999996</v>
      </c>
      <c r="M87" s="346">
        <v>0</v>
      </c>
      <c r="N87" s="347">
        <f t="shared" si="35"/>
        <v>0</v>
      </c>
      <c r="O87" s="248">
        <v>0</v>
      </c>
      <c r="P87" s="348">
        <v>0</v>
      </c>
      <c r="Q87" s="349">
        <v>0</v>
      </c>
    </row>
    <row r="88" spans="1:17">
      <c r="A88" s="155"/>
      <c r="B88" s="354" t="s">
        <v>391</v>
      </c>
      <c r="C88" s="355" t="s">
        <v>392</v>
      </c>
      <c r="D88" s="219">
        <f t="shared" si="22"/>
        <v>39.757800000000003</v>
      </c>
      <c r="E88" s="220">
        <f t="shared" si="24"/>
        <v>4.2647899999999996</v>
      </c>
      <c r="F88" s="343">
        <v>4.2647899999999996</v>
      </c>
      <c r="G88" s="344">
        <v>0</v>
      </c>
      <c r="H88" s="345">
        <v>0</v>
      </c>
      <c r="I88" s="220">
        <f t="shared" si="30"/>
        <v>20.593010000000003</v>
      </c>
      <c r="J88" s="343">
        <v>0</v>
      </c>
      <c r="K88" s="344">
        <v>3.3910100000000001</v>
      </c>
      <c r="L88" s="344">
        <v>17.202000000000002</v>
      </c>
      <c r="M88" s="346">
        <v>14.9</v>
      </c>
      <c r="N88" s="347">
        <f t="shared" si="35"/>
        <v>0</v>
      </c>
      <c r="O88" s="356">
        <v>0</v>
      </c>
      <c r="P88" s="348">
        <v>0</v>
      </c>
      <c r="Q88" s="349">
        <v>0</v>
      </c>
    </row>
    <row r="89" spans="1:17">
      <c r="A89" s="155"/>
      <c r="B89" s="354" t="s">
        <v>393</v>
      </c>
      <c r="C89" s="218" t="s">
        <v>394</v>
      </c>
      <c r="D89" s="219">
        <f t="shared" si="22"/>
        <v>1.0379299999999998</v>
      </c>
      <c r="E89" s="220">
        <f t="shared" si="24"/>
        <v>0</v>
      </c>
      <c r="F89" s="343">
        <v>0</v>
      </c>
      <c r="G89" s="344">
        <v>0</v>
      </c>
      <c r="H89" s="345">
        <v>0</v>
      </c>
      <c r="I89" s="220">
        <f t="shared" si="30"/>
        <v>0.13999999999999999</v>
      </c>
      <c r="J89" s="343">
        <v>0.12</v>
      </c>
      <c r="K89" s="344">
        <v>0.02</v>
      </c>
      <c r="L89" s="344">
        <v>0</v>
      </c>
      <c r="M89" s="346">
        <v>0</v>
      </c>
      <c r="N89" s="347">
        <f t="shared" si="35"/>
        <v>0</v>
      </c>
      <c r="O89" s="356">
        <v>0</v>
      </c>
      <c r="P89" s="348">
        <v>0</v>
      </c>
      <c r="Q89" s="349">
        <v>0.89792999999999989</v>
      </c>
    </row>
    <row r="90" spans="1:17">
      <c r="A90" s="155"/>
      <c r="B90" s="354" t="s">
        <v>395</v>
      </c>
      <c r="C90" s="218" t="s">
        <v>396</v>
      </c>
      <c r="D90" s="219">
        <f t="shared" si="22"/>
        <v>0</v>
      </c>
      <c r="E90" s="220">
        <f t="shared" si="24"/>
        <v>0</v>
      </c>
      <c r="F90" s="343">
        <v>0</v>
      </c>
      <c r="G90" s="344">
        <v>0</v>
      </c>
      <c r="H90" s="345">
        <v>0</v>
      </c>
      <c r="I90" s="220">
        <f t="shared" si="30"/>
        <v>0</v>
      </c>
      <c r="J90" s="343">
        <v>0</v>
      </c>
      <c r="K90" s="344">
        <v>0</v>
      </c>
      <c r="L90" s="344">
        <v>0</v>
      </c>
      <c r="M90" s="346">
        <v>0</v>
      </c>
      <c r="N90" s="347">
        <f t="shared" si="35"/>
        <v>0</v>
      </c>
      <c r="O90" s="356">
        <v>0</v>
      </c>
      <c r="P90" s="348">
        <v>0</v>
      </c>
      <c r="Q90" s="349">
        <v>0</v>
      </c>
    </row>
    <row r="91" spans="1:17" ht="15.75" thickBot="1">
      <c r="A91" s="155"/>
      <c r="B91" s="354" t="s">
        <v>397</v>
      </c>
      <c r="C91" s="218" t="s">
        <v>398</v>
      </c>
      <c r="D91" s="219">
        <f t="shared" si="22"/>
        <v>0</v>
      </c>
      <c r="E91" s="220">
        <f t="shared" ref="E91:E96" si="37">SUM(F91:H91)</f>
        <v>0</v>
      </c>
      <c r="F91" s="357">
        <v>0</v>
      </c>
      <c r="G91" s="358">
        <v>0</v>
      </c>
      <c r="H91" s="359">
        <v>0</v>
      </c>
      <c r="I91" s="220">
        <f t="shared" si="30"/>
        <v>0</v>
      </c>
      <c r="J91" s="357">
        <v>0</v>
      </c>
      <c r="K91" s="358">
        <v>0</v>
      </c>
      <c r="L91" s="358">
        <v>0</v>
      </c>
      <c r="M91" s="360">
        <v>0</v>
      </c>
      <c r="N91" s="224">
        <f t="shared" si="35"/>
        <v>0</v>
      </c>
      <c r="O91" s="356">
        <v>0</v>
      </c>
      <c r="P91" s="356">
        <v>0</v>
      </c>
      <c r="Q91" s="361">
        <v>0</v>
      </c>
    </row>
    <row r="92" spans="1:17" ht="16.5" thickTop="1" thickBot="1">
      <c r="A92" s="155"/>
      <c r="B92" s="232" t="s">
        <v>123</v>
      </c>
      <c r="C92" s="132" t="s">
        <v>399</v>
      </c>
      <c r="D92" s="362">
        <f>D93+D96+D99+D101+D107+D108+D114+D118+D121+D136+D137</f>
        <v>263.24724463096283</v>
      </c>
      <c r="E92" s="232">
        <f t="shared" si="37"/>
        <v>94.79481270599041</v>
      </c>
      <c r="F92" s="234">
        <f>F93+F96+F99+F101+F107+F108+F114+F118+F121+F136+F137</f>
        <v>10.111288478116103</v>
      </c>
      <c r="G92" s="235">
        <f>G93+G96+G99+G101+G107+G108+G114+G118+G121+G136+G137</f>
        <v>12.99023893591281</v>
      </c>
      <c r="H92" s="236">
        <f>H93+H96+H99+H101+H107+H108+H114+H118+H121+H136+H137</f>
        <v>71.693285291961502</v>
      </c>
      <c r="I92" s="232">
        <f t="shared" si="30"/>
        <v>159.22687133536397</v>
      </c>
      <c r="J92" s="234">
        <f t="shared" ref="J92:Q92" si="38">J93+J96+J99+J101+J107+J108+J114+J118+J121+J136+J137</f>
        <v>102.19897497312968</v>
      </c>
      <c r="K92" s="235">
        <f t="shared" si="38"/>
        <v>44.656990333318724</v>
      </c>
      <c r="L92" s="235">
        <f t="shared" si="38"/>
        <v>12.370906028915565</v>
      </c>
      <c r="M92" s="233">
        <f t="shared" si="38"/>
        <v>7.3499166113079681</v>
      </c>
      <c r="N92" s="237">
        <f t="shared" si="35"/>
        <v>0.63416679456346803</v>
      </c>
      <c r="O92" s="237">
        <f>O93+O96+O99+O101+O107+O108+O114+O118+O121+O136+O137</f>
        <v>0.63416679456346803</v>
      </c>
      <c r="P92" s="237">
        <f t="shared" si="38"/>
        <v>0</v>
      </c>
      <c r="Q92" s="232">
        <f t="shared" si="38"/>
        <v>1.2414771837369636</v>
      </c>
    </row>
    <row r="93" spans="1:17" ht="15.75" thickTop="1">
      <c r="A93" s="155"/>
      <c r="B93" s="139" t="s">
        <v>125</v>
      </c>
      <c r="C93" s="363" t="s">
        <v>289</v>
      </c>
      <c r="D93" s="364">
        <f>D94+D95</f>
        <v>0</v>
      </c>
      <c r="E93" s="365">
        <f t="shared" si="37"/>
        <v>0</v>
      </c>
      <c r="F93" s="366">
        <f>F94+F95</f>
        <v>0</v>
      </c>
      <c r="G93" s="367">
        <f>G94+G95</f>
        <v>0</v>
      </c>
      <c r="H93" s="368">
        <f>H94+H95</f>
        <v>0</v>
      </c>
      <c r="I93" s="365">
        <f t="shared" si="30"/>
        <v>0</v>
      </c>
      <c r="J93" s="366">
        <f t="shared" ref="J93:Q93" si="39">J94+J95</f>
        <v>0</v>
      </c>
      <c r="K93" s="367">
        <f t="shared" si="39"/>
        <v>0</v>
      </c>
      <c r="L93" s="367">
        <f t="shared" si="39"/>
        <v>0</v>
      </c>
      <c r="M93" s="369">
        <f t="shared" si="39"/>
        <v>0</v>
      </c>
      <c r="N93" s="370">
        <f t="shared" si="35"/>
        <v>0</v>
      </c>
      <c r="O93" s="370">
        <f>O94+O95</f>
        <v>0</v>
      </c>
      <c r="P93" s="370">
        <f t="shared" si="39"/>
        <v>0</v>
      </c>
      <c r="Q93" s="365">
        <f t="shared" si="39"/>
        <v>0</v>
      </c>
    </row>
    <row r="94" spans="1:17" ht="25.5">
      <c r="A94" s="155"/>
      <c r="B94" s="164" t="s">
        <v>400</v>
      </c>
      <c r="C94" s="165" t="s">
        <v>257</v>
      </c>
      <c r="D94" s="371">
        <v>0</v>
      </c>
      <c r="E94" s="213">
        <f t="shared" si="37"/>
        <v>0</v>
      </c>
      <c r="F94" s="214">
        <f>IFERROR($D$94*F146/100, 0)</f>
        <v>0</v>
      </c>
      <c r="G94" s="215">
        <f>IFERROR($D$94*G146/100, 0)</f>
        <v>0</v>
      </c>
      <c r="H94" s="216">
        <f>IFERROR($D$94*H146/100, 0)</f>
        <v>0</v>
      </c>
      <c r="I94" s="213">
        <f t="shared" si="30"/>
        <v>0</v>
      </c>
      <c r="J94" s="214">
        <f t="shared" ref="J94:Q94" si="40">IFERROR($D$94*J146/100, 0)</f>
        <v>0</v>
      </c>
      <c r="K94" s="215">
        <f t="shared" si="40"/>
        <v>0</v>
      </c>
      <c r="L94" s="215">
        <f t="shared" si="40"/>
        <v>0</v>
      </c>
      <c r="M94" s="212">
        <f t="shared" si="40"/>
        <v>0</v>
      </c>
      <c r="N94" s="217">
        <f t="shared" si="35"/>
        <v>0</v>
      </c>
      <c r="O94" s="217">
        <f>IFERROR($D$94*O146/100, 0)</f>
        <v>0</v>
      </c>
      <c r="P94" s="217">
        <f t="shared" si="40"/>
        <v>0</v>
      </c>
      <c r="Q94" s="213">
        <f t="shared" si="40"/>
        <v>0</v>
      </c>
    </row>
    <row r="95" spans="1:17" ht="15.75" thickBot="1">
      <c r="A95" s="155"/>
      <c r="B95" s="164" t="s">
        <v>401</v>
      </c>
      <c r="C95" s="173" t="s">
        <v>292</v>
      </c>
      <c r="D95" s="371">
        <v>0</v>
      </c>
      <c r="E95" s="213">
        <f t="shared" si="37"/>
        <v>0</v>
      </c>
      <c r="F95" s="214">
        <f>IFERROR($D$95*F147/100, 0)</f>
        <v>0</v>
      </c>
      <c r="G95" s="215">
        <f>IFERROR($D$95*G147/100, 0)</f>
        <v>0</v>
      </c>
      <c r="H95" s="216">
        <f>IFERROR($D$95*H147/100, 0)</f>
        <v>0</v>
      </c>
      <c r="I95" s="213">
        <f t="shared" si="30"/>
        <v>0</v>
      </c>
      <c r="J95" s="214">
        <f t="shared" ref="J95:Q95" si="41">IFERROR($D$95*J147/100, 0)</f>
        <v>0</v>
      </c>
      <c r="K95" s="215">
        <f t="shared" si="41"/>
        <v>0</v>
      </c>
      <c r="L95" s="215">
        <f t="shared" si="41"/>
        <v>0</v>
      </c>
      <c r="M95" s="212">
        <f t="shared" si="41"/>
        <v>0</v>
      </c>
      <c r="N95" s="217">
        <f t="shared" si="35"/>
        <v>0</v>
      </c>
      <c r="O95" s="217">
        <f>IFERROR($D$95*O147/100, 0)</f>
        <v>0</v>
      </c>
      <c r="P95" s="217">
        <f t="shared" si="41"/>
        <v>0</v>
      </c>
      <c r="Q95" s="213">
        <f t="shared" si="41"/>
        <v>0</v>
      </c>
    </row>
    <row r="96" spans="1:17">
      <c r="A96" s="155"/>
      <c r="B96" s="372" t="s">
        <v>127</v>
      </c>
      <c r="C96" s="244" t="s">
        <v>299</v>
      </c>
      <c r="D96" s="373">
        <f>D97+D98</f>
        <v>18.405619999999999</v>
      </c>
      <c r="E96" s="150">
        <f t="shared" si="37"/>
        <v>6.6278273988529151</v>
      </c>
      <c r="F96" s="151">
        <f>F97+F98</f>
        <v>0.70695719417491631</v>
      </c>
      <c r="G96" s="152">
        <f>G97+G98</f>
        <v>0.90824654935626115</v>
      </c>
      <c r="H96" s="153">
        <f>H97+H98</f>
        <v>5.0126236553217378</v>
      </c>
      <c r="I96" s="150">
        <f t="shared" si="30"/>
        <v>11.132763390158196</v>
      </c>
      <c r="J96" s="151">
        <f t="shared" ref="J96:Q96" si="42">J97+J98</f>
        <v>7.1455087797097123</v>
      </c>
      <c r="K96" s="152">
        <f t="shared" si="42"/>
        <v>3.1223103420170122</v>
      </c>
      <c r="L96" s="152">
        <f t="shared" si="42"/>
        <v>0.86494426843147176</v>
      </c>
      <c r="M96" s="149">
        <f t="shared" si="42"/>
        <v>0.51388865387391303</v>
      </c>
      <c r="N96" s="154">
        <f t="shared" si="35"/>
        <v>4.4339430992776985E-2</v>
      </c>
      <c r="O96" s="154">
        <f>O97+O98</f>
        <v>4.4339430992776985E-2</v>
      </c>
      <c r="P96" s="154">
        <f t="shared" si="42"/>
        <v>0</v>
      </c>
      <c r="Q96" s="150">
        <f t="shared" si="42"/>
        <v>8.6801126122195774E-2</v>
      </c>
    </row>
    <row r="97" spans="1:17" ht="25.5">
      <c r="A97" s="155"/>
      <c r="B97" s="172" t="s">
        <v>129</v>
      </c>
      <c r="C97" s="165" t="s">
        <v>301</v>
      </c>
      <c r="D97" s="371">
        <v>18.405619999999999</v>
      </c>
      <c r="E97" s="213">
        <f t="shared" si="24"/>
        <v>6.6278273988529151</v>
      </c>
      <c r="F97" s="214">
        <f>IFERROR($D$97*F149/100, 0)</f>
        <v>0.70695719417491631</v>
      </c>
      <c r="G97" s="215">
        <f>IFERROR($D$97*G149/100, 0)</f>
        <v>0.90824654935626115</v>
      </c>
      <c r="H97" s="216">
        <f>IFERROR($D$97*H149/100, 0)</f>
        <v>5.0126236553217378</v>
      </c>
      <c r="I97" s="213">
        <f t="shared" si="30"/>
        <v>11.132763390158196</v>
      </c>
      <c r="J97" s="214">
        <f t="shared" ref="J97:Q97" si="43">IFERROR($D$97*J149/100, 0)</f>
        <v>7.1455087797097123</v>
      </c>
      <c r="K97" s="215">
        <f t="shared" si="43"/>
        <v>3.1223103420170122</v>
      </c>
      <c r="L97" s="215">
        <f t="shared" si="43"/>
        <v>0.86494426843147176</v>
      </c>
      <c r="M97" s="212">
        <f t="shared" si="43"/>
        <v>0.51388865387391303</v>
      </c>
      <c r="N97" s="217">
        <f t="shared" si="35"/>
        <v>4.4339430992776985E-2</v>
      </c>
      <c r="O97" s="217">
        <f>IFERROR($D$97*O149/100, 0)</f>
        <v>4.4339430992776985E-2</v>
      </c>
      <c r="P97" s="217">
        <f t="shared" si="43"/>
        <v>0</v>
      </c>
      <c r="Q97" s="213">
        <f t="shared" si="43"/>
        <v>8.6801126122195774E-2</v>
      </c>
    </row>
    <row r="98" spans="1:17" ht="15.75" thickBot="1">
      <c r="A98" s="155"/>
      <c r="B98" s="172" t="s">
        <v>131</v>
      </c>
      <c r="C98" s="165" t="s">
        <v>303</v>
      </c>
      <c r="D98" s="371">
        <v>0</v>
      </c>
      <c r="E98" s="213">
        <f t="shared" si="24"/>
        <v>0</v>
      </c>
      <c r="F98" s="214">
        <f>IFERROR($D$98*F150/100, 0)</f>
        <v>0</v>
      </c>
      <c r="G98" s="215">
        <f>IFERROR($D$98*G150/100, 0)</f>
        <v>0</v>
      </c>
      <c r="H98" s="216">
        <f>IFERROR($D$98*H150/100, 0)</f>
        <v>0</v>
      </c>
      <c r="I98" s="213">
        <f t="shared" si="30"/>
        <v>0</v>
      </c>
      <c r="J98" s="214">
        <f t="shared" ref="J98:Q98" si="44">IFERROR($D$98*J150/100, 0)</f>
        <v>0</v>
      </c>
      <c r="K98" s="215">
        <f t="shared" si="44"/>
        <v>0</v>
      </c>
      <c r="L98" s="215">
        <f t="shared" si="44"/>
        <v>0</v>
      </c>
      <c r="M98" s="212">
        <f t="shared" si="44"/>
        <v>0</v>
      </c>
      <c r="N98" s="217">
        <f t="shared" si="35"/>
        <v>0</v>
      </c>
      <c r="O98" s="217">
        <f>IFERROR($D$98*O150/100, 0)</f>
        <v>0</v>
      </c>
      <c r="P98" s="217">
        <f t="shared" si="44"/>
        <v>0</v>
      </c>
      <c r="Q98" s="213">
        <f t="shared" si="44"/>
        <v>0</v>
      </c>
    </row>
    <row r="99" spans="1:17">
      <c r="A99" s="155"/>
      <c r="B99" s="372" t="s">
        <v>135</v>
      </c>
      <c r="C99" s="244" t="s">
        <v>305</v>
      </c>
      <c r="D99" s="373">
        <f>D100</f>
        <v>0</v>
      </c>
      <c r="E99" s="150">
        <f t="shared" si="24"/>
        <v>0</v>
      </c>
      <c r="F99" s="151">
        <f>F100</f>
        <v>0</v>
      </c>
      <c r="G99" s="152">
        <f>G100</f>
        <v>0</v>
      </c>
      <c r="H99" s="153">
        <f>H100</f>
        <v>0</v>
      </c>
      <c r="I99" s="150">
        <f t="shared" si="30"/>
        <v>0</v>
      </c>
      <c r="J99" s="151">
        <f t="shared" ref="J99:Q99" si="45">J100</f>
        <v>0</v>
      </c>
      <c r="K99" s="152">
        <f t="shared" si="45"/>
        <v>0</v>
      </c>
      <c r="L99" s="152">
        <f t="shared" si="45"/>
        <v>0</v>
      </c>
      <c r="M99" s="149">
        <f t="shared" si="45"/>
        <v>0</v>
      </c>
      <c r="N99" s="154">
        <f t="shared" si="35"/>
        <v>0</v>
      </c>
      <c r="O99" s="154">
        <f>O100</f>
        <v>0</v>
      </c>
      <c r="P99" s="154">
        <f t="shared" si="45"/>
        <v>0</v>
      </c>
      <c r="Q99" s="150">
        <f t="shared" si="45"/>
        <v>0</v>
      </c>
    </row>
    <row r="100" spans="1:17" ht="15.75" thickBot="1">
      <c r="A100" s="155"/>
      <c r="B100" s="172" t="s">
        <v>402</v>
      </c>
      <c r="C100" s="165" t="s">
        <v>307</v>
      </c>
      <c r="D100" s="371">
        <v>0</v>
      </c>
      <c r="E100" s="213">
        <f>IFERROR($D$100*E152/100, 0)</f>
        <v>0</v>
      </c>
      <c r="F100" s="214">
        <f>IFERROR($D$100*F152/100, 0)</f>
        <v>0</v>
      </c>
      <c r="G100" s="215">
        <f>IFERROR($D$100*G152/100, 0)</f>
        <v>0</v>
      </c>
      <c r="H100" s="216">
        <f>IFERROR($D$100*H152/100, 0)</f>
        <v>0</v>
      </c>
      <c r="I100" s="213">
        <f t="shared" si="30"/>
        <v>0</v>
      </c>
      <c r="J100" s="214">
        <f t="shared" ref="J100:Q100" si="46">IFERROR($D$100*J152/100, 0)</f>
        <v>0</v>
      </c>
      <c r="K100" s="215">
        <f t="shared" si="46"/>
        <v>0</v>
      </c>
      <c r="L100" s="215">
        <f t="shared" si="46"/>
        <v>0</v>
      </c>
      <c r="M100" s="212">
        <f t="shared" si="46"/>
        <v>0</v>
      </c>
      <c r="N100" s="217">
        <f t="shared" si="35"/>
        <v>0</v>
      </c>
      <c r="O100" s="217">
        <f>IFERROR($D$100*O152/100, 0)</f>
        <v>0</v>
      </c>
      <c r="P100" s="217">
        <f t="shared" si="46"/>
        <v>0</v>
      </c>
      <c r="Q100" s="213">
        <f t="shared" si="46"/>
        <v>0</v>
      </c>
    </row>
    <row r="101" spans="1:17">
      <c r="A101" s="155"/>
      <c r="B101" s="372" t="s">
        <v>403</v>
      </c>
      <c r="C101" s="244" t="s">
        <v>309</v>
      </c>
      <c r="D101" s="373">
        <f>SUM(D102:D106)</f>
        <v>38.146590000000003</v>
      </c>
      <c r="E101" s="150">
        <f>SUM(F101:H101)</f>
        <v>13.736511694515517</v>
      </c>
      <c r="F101" s="151">
        <f>SUM(F102:F106)</f>
        <v>1.4652049881362825</v>
      </c>
      <c r="G101" s="152">
        <f t="shared" ref="G101:Q101" si="47">SUM(G102:G106)</f>
        <v>1.882387484757811</v>
      </c>
      <c r="H101" s="153">
        <f t="shared" si="47"/>
        <v>10.388919221621423</v>
      </c>
      <c r="I101" s="150">
        <f t="shared" si="30"/>
        <v>23.073222233827209</v>
      </c>
      <c r="J101" s="151">
        <f t="shared" si="47"/>
        <v>14.809432866754106</v>
      </c>
      <c r="K101" s="152">
        <f t="shared" si="47"/>
        <v>6.4711480770374896</v>
      </c>
      <c r="L101" s="152">
        <f t="shared" si="47"/>
        <v>1.7926412900356141</v>
      </c>
      <c r="M101" s="149">
        <f t="shared" si="47"/>
        <v>1.0650605513413876</v>
      </c>
      <c r="N101" s="154">
        <f t="shared" si="35"/>
        <v>9.1895741350454738E-2</v>
      </c>
      <c r="O101" s="154">
        <f>SUM(O102:O106)</f>
        <v>9.1895741350454738E-2</v>
      </c>
      <c r="P101" s="154">
        <f t="shared" si="47"/>
        <v>0</v>
      </c>
      <c r="Q101" s="150">
        <f t="shared" si="47"/>
        <v>0.17989977896542975</v>
      </c>
    </row>
    <row r="102" spans="1:17">
      <c r="A102" s="155"/>
      <c r="B102" s="172" t="s">
        <v>404</v>
      </c>
      <c r="C102" s="165" t="s">
        <v>263</v>
      </c>
      <c r="D102" s="371">
        <v>37.55847</v>
      </c>
      <c r="E102" s="213">
        <f>IFERROR($D$102*E154/100, 0)</f>
        <v>13.524730844437475</v>
      </c>
      <c r="F102" s="214">
        <f>IFERROR($D$102*F154/100, 0)</f>
        <v>1.4426153842523519</v>
      </c>
      <c r="G102" s="215">
        <f>IFERROR($D$102*G154/100, 0)</f>
        <v>1.8533660249750161</v>
      </c>
      <c r="H102" s="216">
        <f>IFERROR($D$102*H154/100, 0)</f>
        <v>10.228749435210108</v>
      </c>
      <c r="I102" s="213">
        <f t="shared" si="30"/>
        <v>22.717493885365172</v>
      </c>
      <c r="J102" s="214">
        <f t="shared" ref="J102:Q102" si="48">IFERROR($D$102*J154/100, 0)</f>
        <v>14.581110396577992</v>
      </c>
      <c r="K102" s="215">
        <f t="shared" si="48"/>
        <v>6.3713800084613128</v>
      </c>
      <c r="L102" s="215">
        <f t="shared" si="48"/>
        <v>1.765003480325867</v>
      </c>
      <c r="M102" s="212">
        <f t="shared" si="48"/>
        <v>1.0486401213251031</v>
      </c>
      <c r="N102" s="217">
        <f t="shared" si="35"/>
        <v>9.0478950926906276E-2</v>
      </c>
      <c r="O102" s="217">
        <f>IFERROR($D$102*O154/100, 0)</f>
        <v>9.0478950926906276E-2</v>
      </c>
      <c r="P102" s="217">
        <f t="shared" si="48"/>
        <v>0</v>
      </c>
      <c r="Q102" s="213">
        <f t="shared" si="48"/>
        <v>0.1771261979453399</v>
      </c>
    </row>
    <row r="103" spans="1:17">
      <c r="A103" s="155"/>
      <c r="B103" s="172" t="s">
        <v>405</v>
      </c>
      <c r="C103" s="165" t="s">
        <v>267</v>
      </c>
      <c r="D103" s="371">
        <v>0</v>
      </c>
      <c r="E103" s="213">
        <f>IFERROR($D$103*E155/100, 0)</f>
        <v>0</v>
      </c>
      <c r="F103" s="214">
        <f>IFERROR($D$103*F155/100, 0)</f>
        <v>0</v>
      </c>
      <c r="G103" s="215">
        <f>IFERROR($D$103*G155/100, 0)</f>
        <v>0</v>
      </c>
      <c r="H103" s="216">
        <f>IFERROR($D$103*H155/100, 0)</f>
        <v>0</v>
      </c>
      <c r="I103" s="213">
        <f t="shared" si="30"/>
        <v>0</v>
      </c>
      <c r="J103" s="214">
        <f t="shared" ref="J103:Q103" si="49">IFERROR($D$103*J155/100, 0)</f>
        <v>0</v>
      </c>
      <c r="K103" s="215">
        <f t="shared" si="49"/>
        <v>0</v>
      </c>
      <c r="L103" s="215">
        <f t="shared" si="49"/>
        <v>0</v>
      </c>
      <c r="M103" s="212">
        <f t="shared" si="49"/>
        <v>0</v>
      </c>
      <c r="N103" s="217">
        <f t="shared" si="35"/>
        <v>0</v>
      </c>
      <c r="O103" s="217">
        <f>IFERROR($D$103*O155/100, 0)</f>
        <v>0</v>
      </c>
      <c r="P103" s="217">
        <f t="shared" si="49"/>
        <v>0</v>
      </c>
      <c r="Q103" s="213">
        <f t="shared" si="49"/>
        <v>0</v>
      </c>
    </row>
    <row r="104" spans="1:17">
      <c r="A104" s="155"/>
      <c r="B104" s="172" t="s">
        <v>406</v>
      </c>
      <c r="C104" s="255" t="s">
        <v>313</v>
      </c>
      <c r="D104" s="371">
        <v>0</v>
      </c>
      <c r="E104" s="213">
        <f>IFERROR($D$104*E156/100, 0)</f>
        <v>0</v>
      </c>
      <c r="F104" s="214">
        <f>IFERROR($D$104*F156/100, 0)</f>
        <v>0</v>
      </c>
      <c r="G104" s="215">
        <f>IFERROR($D$104*G156/100, 0)</f>
        <v>0</v>
      </c>
      <c r="H104" s="216">
        <f>IFERROR($D$104*H156/100, 0)</f>
        <v>0</v>
      </c>
      <c r="I104" s="213">
        <f t="shared" si="30"/>
        <v>0</v>
      </c>
      <c r="J104" s="214">
        <f t="shared" ref="J104:Q104" si="50">IFERROR($D$104*J156/100, 0)</f>
        <v>0</v>
      </c>
      <c r="K104" s="215">
        <f t="shared" si="50"/>
        <v>0</v>
      </c>
      <c r="L104" s="215">
        <f t="shared" si="50"/>
        <v>0</v>
      </c>
      <c r="M104" s="212">
        <f t="shared" si="50"/>
        <v>0</v>
      </c>
      <c r="N104" s="217">
        <f t="shared" si="35"/>
        <v>0</v>
      </c>
      <c r="O104" s="217">
        <f>IFERROR($D$104*O156/100, 0)</f>
        <v>0</v>
      </c>
      <c r="P104" s="217">
        <f t="shared" si="50"/>
        <v>0</v>
      </c>
      <c r="Q104" s="213">
        <f t="shared" si="50"/>
        <v>0</v>
      </c>
    </row>
    <row r="105" spans="1:17">
      <c r="A105" s="155"/>
      <c r="B105" s="172" t="s">
        <v>407</v>
      </c>
      <c r="C105" s="256" t="s">
        <v>265</v>
      </c>
      <c r="D105" s="371">
        <v>0</v>
      </c>
      <c r="E105" s="213">
        <f>IFERROR($D$105*E157/100, 0)</f>
        <v>0</v>
      </c>
      <c r="F105" s="214">
        <f>IFERROR($D$105*F157/100, 0)</f>
        <v>0</v>
      </c>
      <c r="G105" s="215">
        <f>IFERROR($D$105*G157/100, 0)</f>
        <v>0</v>
      </c>
      <c r="H105" s="216">
        <f>IFERROR($D$105*H157/100, 0)</f>
        <v>0</v>
      </c>
      <c r="I105" s="213">
        <f t="shared" si="30"/>
        <v>0</v>
      </c>
      <c r="J105" s="214">
        <f t="shared" ref="J105:Q105" si="51">IFERROR($D$105*J157/100, 0)</f>
        <v>0</v>
      </c>
      <c r="K105" s="215">
        <f t="shared" si="51"/>
        <v>0</v>
      </c>
      <c r="L105" s="215">
        <f t="shared" si="51"/>
        <v>0</v>
      </c>
      <c r="M105" s="212">
        <f t="shared" si="51"/>
        <v>0</v>
      </c>
      <c r="N105" s="217">
        <f t="shared" si="35"/>
        <v>0</v>
      </c>
      <c r="O105" s="217">
        <f>IFERROR($D$105*O157/100, 0)</f>
        <v>0</v>
      </c>
      <c r="P105" s="217">
        <f t="shared" si="51"/>
        <v>0</v>
      </c>
      <c r="Q105" s="213">
        <f t="shared" si="51"/>
        <v>0</v>
      </c>
    </row>
    <row r="106" spans="1:17" ht="27" thickBot="1">
      <c r="A106" s="155"/>
      <c r="B106" s="172" t="s">
        <v>408</v>
      </c>
      <c r="C106" s="256" t="s">
        <v>316</v>
      </c>
      <c r="D106" s="371">
        <v>0.58811999999999998</v>
      </c>
      <c r="E106" s="213">
        <f>IFERROR($D$106*E158/100, 0)</f>
        <v>0.21178085007804012</v>
      </c>
      <c r="F106" s="214">
        <f>IFERROR($D$106*F158/100, 0)</f>
        <v>2.2589603883930658E-2</v>
      </c>
      <c r="G106" s="215">
        <f>IFERROR($D$106*G158/100, 0)</f>
        <v>2.9021459782794842E-2</v>
      </c>
      <c r="H106" s="216">
        <f>IFERROR($D$106*H158/100, 0)</f>
        <v>0.16016978641131463</v>
      </c>
      <c r="I106" s="213">
        <f t="shared" si="30"/>
        <v>0.3557283484620371</v>
      </c>
      <c r="J106" s="214">
        <f t="shared" ref="J106:Q106" si="52">IFERROR($D$106*J158/100, 0)</f>
        <v>0.22832247017611337</v>
      </c>
      <c r="K106" s="215">
        <f t="shared" si="52"/>
        <v>9.9768068576176483E-2</v>
      </c>
      <c r="L106" s="215">
        <f t="shared" si="52"/>
        <v>2.7637809709747198E-2</v>
      </c>
      <c r="M106" s="212">
        <f t="shared" si="52"/>
        <v>1.6420430016284467E-2</v>
      </c>
      <c r="N106" s="217">
        <f t="shared" si="35"/>
        <v>1.4167904235484596E-3</v>
      </c>
      <c r="O106" s="217">
        <f>IFERROR($D$106*O158/100, 0)</f>
        <v>1.4167904235484596E-3</v>
      </c>
      <c r="P106" s="217">
        <f t="shared" si="52"/>
        <v>0</v>
      </c>
      <c r="Q106" s="213">
        <f t="shared" si="52"/>
        <v>2.7735810200898302E-3</v>
      </c>
    </row>
    <row r="107" spans="1:17" ht="15.75" thickBot="1">
      <c r="A107" s="155"/>
      <c r="B107" s="372" t="s">
        <v>409</v>
      </c>
      <c r="C107" s="244" t="s">
        <v>318</v>
      </c>
      <c r="D107" s="374">
        <v>18.881037449962825</v>
      </c>
      <c r="E107" s="150">
        <f>IFERROR($D$107*E159/100, 0)</f>
        <v>6.7990242833238765</v>
      </c>
      <c r="F107" s="151">
        <f>IFERROR($D$107*F159/100, 0)</f>
        <v>0.72521790946119924</v>
      </c>
      <c r="G107" s="152">
        <f>IFERROR($D$107*G159/100, 0)</f>
        <v>0.93170657180769123</v>
      </c>
      <c r="H107" s="153">
        <f>IFERROR($D$107*H159/100, 0)</f>
        <v>5.142099802054986</v>
      </c>
      <c r="I107" s="150">
        <f t="shared" si="30"/>
        <v>11.420322841129611</v>
      </c>
      <c r="J107" s="151">
        <f t="shared" ref="J107:Q107" si="53">IFERROR($D$107*J159/100, 0)</f>
        <v>7.3300773822743936</v>
      </c>
      <c r="K107" s="152">
        <f t="shared" si="53"/>
        <v>3.2029596665599667</v>
      </c>
      <c r="L107" s="152">
        <f t="shared" si="53"/>
        <v>0.88728579229525106</v>
      </c>
      <c r="M107" s="149">
        <f t="shared" si="53"/>
        <v>0.52716240577086426</v>
      </c>
      <c r="N107" s="154">
        <f t="shared" si="35"/>
        <v>4.5484719182763991E-2</v>
      </c>
      <c r="O107" s="154">
        <f>IFERROR($D$107*O159/100, 0)</f>
        <v>4.5484719182763991E-2</v>
      </c>
      <c r="P107" s="154">
        <f t="shared" si="53"/>
        <v>0</v>
      </c>
      <c r="Q107" s="150">
        <f t="shared" si="53"/>
        <v>8.9043200555706636E-2</v>
      </c>
    </row>
    <row r="108" spans="1:17">
      <c r="A108" s="155"/>
      <c r="B108" s="372" t="s">
        <v>410</v>
      </c>
      <c r="C108" s="244" t="s">
        <v>320</v>
      </c>
      <c r="D108" s="373">
        <f>SUM(D109:D113)</f>
        <v>161.40183718099999</v>
      </c>
      <c r="E108" s="150">
        <f t="shared" ref="E108:E143" si="54">SUM(F108:H108)</f>
        <v>58.120482694602472</v>
      </c>
      <c r="F108" s="151">
        <f>SUM(F109:F113)</f>
        <v>6.1994211522435245</v>
      </c>
      <c r="G108" s="152">
        <f>SUM(G109:G113)</f>
        <v>7.9645598289763875</v>
      </c>
      <c r="H108" s="153">
        <f>SUM(H109:H113)</f>
        <v>43.956501713382558</v>
      </c>
      <c r="I108" s="150">
        <f t="shared" si="30"/>
        <v>97.624989762524208</v>
      </c>
      <c r="J108" s="151">
        <f t="shared" ref="J108:Q108" si="55">SUM(J109:J113)</f>
        <v>62.660113847733079</v>
      </c>
      <c r="K108" s="152">
        <f t="shared" si="55"/>
        <v>27.380040740316396</v>
      </c>
      <c r="L108" s="152">
        <f t="shared" si="55"/>
        <v>7.5848351744747307</v>
      </c>
      <c r="M108" s="149">
        <f t="shared" si="55"/>
        <v>4.5063721212173551</v>
      </c>
      <c r="N108" s="154">
        <f t="shared" si="35"/>
        <v>0.38881958998362326</v>
      </c>
      <c r="O108" s="154">
        <f>SUM(O109:O113)</f>
        <v>0.38881958998362326</v>
      </c>
      <c r="P108" s="154">
        <f t="shared" si="55"/>
        <v>0</v>
      </c>
      <c r="Q108" s="150">
        <f t="shared" si="55"/>
        <v>0.76117301267232984</v>
      </c>
    </row>
    <row r="109" spans="1:17">
      <c r="A109" s="155"/>
      <c r="B109" s="266" t="s">
        <v>411</v>
      </c>
      <c r="C109" s="267" t="s">
        <v>322</v>
      </c>
      <c r="D109" s="371">
        <v>139.82835</v>
      </c>
      <c r="E109" s="213">
        <f t="shared" si="54"/>
        <v>50.351912582482697</v>
      </c>
      <c r="F109" s="214">
        <f>IFERROR($D$109*F161/100, 0)</f>
        <v>5.3707866391954289</v>
      </c>
      <c r="G109" s="215">
        <f>IFERROR($D$109*G161/100, 0)</f>
        <v>6.8999912195122786</v>
      </c>
      <c r="H109" s="216">
        <f>IFERROR($D$109*H161/100, 0)</f>
        <v>38.081134723774987</v>
      </c>
      <c r="I109" s="213">
        <f t="shared" si="30"/>
        <v>84.576120542868267</v>
      </c>
      <c r="J109" s="214">
        <f t="shared" ref="J109:Q109" si="56">IFERROR($D$109*J161/100, 0)</f>
        <v>54.284762076872312</v>
      </c>
      <c r="K109" s="215">
        <f t="shared" si="56"/>
        <v>23.720336685869562</v>
      </c>
      <c r="L109" s="215">
        <f t="shared" si="56"/>
        <v>6.5710217801263857</v>
      </c>
      <c r="M109" s="212">
        <f t="shared" si="56"/>
        <v>3.9040359713451847</v>
      </c>
      <c r="N109" s="217">
        <f t="shared" si="35"/>
        <v>0.33684871662344806</v>
      </c>
      <c r="O109" s="217">
        <f>IFERROR($D$109*O161/100, 0)</f>
        <v>0.33684871662344806</v>
      </c>
      <c r="P109" s="217">
        <f t="shared" si="56"/>
        <v>0</v>
      </c>
      <c r="Q109" s="213">
        <f t="shared" si="56"/>
        <v>0.6594321866804016</v>
      </c>
    </row>
    <row r="110" spans="1:17">
      <c r="A110" s="155"/>
      <c r="B110" s="266" t="s">
        <v>412</v>
      </c>
      <c r="C110" s="267" t="s">
        <v>324</v>
      </c>
      <c r="D110" s="371">
        <v>3.5019871810000001</v>
      </c>
      <c r="E110" s="213">
        <f t="shared" si="54"/>
        <v>1.2610586651611566</v>
      </c>
      <c r="F110" s="214">
        <f>IFERROR($D$110*F162/100, 0)</f>
        <v>0.13451081960381042</v>
      </c>
      <c r="G110" s="215">
        <f>IFERROR($D$110*G162/100, 0)</f>
        <v>0.17280959690752667</v>
      </c>
      <c r="H110" s="216">
        <f>IFERROR($D$110*H162/100, 0)</f>
        <v>0.9537382486498196</v>
      </c>
      <c r="I110" s="213">
        <f t="shared" si="30"/>
        <v>2.1182005649057243</v>
      </c>
      <c r="J110" s="214">
        <f t="shared" ref="J110:Q110" si="57">IFERROR($D$110*J162/100, 0)</f>
        <v>1.3595564913470104</v>
      </c>
      <c r="K110" s="215">
        <f t="shared" si="57"/>
        <v>0.59407348368853119</v>
      </c>
      <c r="L110" s="215">
        <f t="shared" si="57"/>
        <v>0.164570589870183</v>
      </c>
      <c r="M110" s="212">
        <f t="shared" si="57"/>
        <v>9.7776194354104312E-2</v>
      </c>
      <c r="N110" s="217">
        <f t="shared" si="35"/>
        <v>8.4363427556115519E-3</v>
      </c>
      <c r="O110" s="217">
        <f>IFERROR($D$110*O162/100, 0)</f>
        <v>8.4363427556115519E-3</v>
      </c>
      <c r="P110" s="217">
        <f t="shared" si="57"/>
        <v>0</v>
      </c>
      <c r="Q110" s="213">
        <f t="shared" si="57"/>
        <v>1.6515413823402519E-2</v>
      </c>
    </row>
    <row r="111" spans="1:17">
      <c r="A111" s="155"/>
      <c r="B111" s="266" t="s">
        <v>413</v>
      </c>
      <c r="C111" s="267" t="s">
        <v>326</v>
      </c>
      <c r="D111" s="371">
        <v>1.35643</v>
      </c>
      <c r="E111" s="213">
        <f t="shared" si="54"/>
        <v>0.48844776316288513</v>
      </c>
      <c r="F111" s="214">
        <f>IFERROR($D$111*F163/100, 0)</f>
        <v>5.2100279528463689E-2</v>
      </c>
      <c r="G111" s="215">
        <f>IFERROR($D$111*G163/100, 0)</f>
        <v>6.6934602960580167E-2</v>
      </c>
      <c r="H111" s="216">
        <f>IFERROR($D$111*H163/100, 0)</f>
        <v>0.36941288067384126</v>
      </c>
      <c r="I111" s="213">
        <f t="shared" si="30"/>
        <v>0.82044583368081503</v>
      </c>
      <c r="J111" s="214">
        <f t="shared" ref="J111:Q111" si="58">IFERROR($D$111*J163/100, 0)</f>
        <v>0.52659907539445261</v>
      </c>
      <c r="K111" s="215">
        <f t="shared" si="58"/>
        <v>0.23010338240288217</v>
      </c>
      <c r="L111" s="215">
        <f t="shared" si="58"/>
        <v>6.3743375883480238E-2</v>
      </c>
      <c r="M111" s="212">
        <f t="shared" si="58"/>
        <v>3.7871801480971128E-2</v>
      </c>
      <c r="N111" s="217">
        <f t="shared" si="35"/>
        <v>3.2676614198018038E-3</v>
      </c>
      <c r="O111" s="217">
        <f>IFERROR($D$111*O163/100, 0)</f>
        <v>3.2676614198018038E-3</v>
      </c>
      <c r="P111" s="217">
        <f t="shared" si="58"/>
        <v>0</v>
      </c>
      <c r="Q111" s="213">
        <f t="shared" si="58"/>
        <v>6.3969402555268465E-3</v>
      </c>
    </row>
    <row r="112" spans="1:17">
      <c r="A112" s="155"/>
      <c r="B112" s="266" t="s">
        <v>414</v>
      </c>
      <c r="C112" s="279" t="s">
        <v>328</v>
      </c>
      <c r="D112" s="371">
        <v>0</v>
      </c>
      <c r="E112" s="213">
        <f t="shared" ref="E112:E113" si="59">SUM(F112:H112)</f>
        <v>0</v>
      </c>
      <c r="F112" s="214">
        <f>IFERROR($D$112*F164/100, 0)</f>
        <v>0</v>
      </c>
      <c r="G112" s="215">
        <f>IFERROR($D$112*G164/100, 0)</f>
        <v>0</v>
      </c>
      <c r="H112" s="216">
        <f>IFERROR($D$112*H164/100, 0)</f>
        <v>0</v>
      </c>
      <c r="I112" s="213">
        <f t="shared" ref="I112:I113" si="60">SUM(J112:L112)</f>
        <v>0</v>
      </c>
      <c r="J112" s="214">
        <f>IFERROR($D$112*J164/100, 0)</f>
        <v>0</v>
      </c>
      <c r="K112" s="215">
        <f>IFERROR($D$112*K164/100, 0)</f>
        <v>0</v>
      </c>
      <c r="L112" s="215">
        <f>IFERROR($D$112*L164/100, 0)</f>
        <v>0</v>
      </c>
      <c r="M112" s="212">
        <f>IFERROR($D$112*M164/100, 0)</f>
        <v>0</v>
      </c>
      <c r="N112" s="217">
        <f t="shared" si="35"/>
        <v>0</v>
      </c>
      <c r="O112" s="217">
        <f>IFERROR($D$112*O164/100, 0)</f>
        <v>0</v>
      </c>
      <c r="P112" s="217">
        <f>IFERROR($D$112*P164/100, 0)</f>
        <v>0</v>
      </c>
      <c r="Q112" s="213">
        <f>IFERROR($D$112*Q164/100, 0)</f>
        <v>0</v>
      </c>
    </row>
    <row r="113" spans="1:35" ht="15.75" thickBot="1">
      <c r="A113" s="155"/>
      <c r="B113" s="266" t="s">
        <v>415</v>
      </c>
      <c r="C113" s="279" t="s">
        <v>330</v>
      </c>
      <c r="D113" s="371">
        <v>16.715070000000001</v>
      </c>
      <c r="E113" s="213">
        <f t="shared" si="59"/>
        <v>6.0190636837957339</v>
      </c>
      <c r="F113" s="214">
        <f>IFERROR($D$113*F165/100, 0)</f>
        <v>0.64202341391582141</v>
      </c>
      <c r="G113" s="215">
        <f>IFERROR($D$113*G165/100, 0)</f>
        <v>0.82482440959600178</v>
      </c>
      <c r="H113" s="216">
        <f>IFERROR($D$113*H165/100, 0)</f>
        <v>4.5522158602839102</v>
      </c>
      <c r="I113" s="213">
        <f t="shared" si="60"/>
        <v>10.110222821069412</v>
      </c>
      <c r="J113" s="214">
        <f>IFERROR($D$113*J165/100, 0)</f>
        <v>6.4891962041193088</v>
      </c>
      <c r="K113" s="215">
        <f>IFERROR($D$113*K165/100, 0)</f>
        <v>2.8355271883554214</v>
      </c>
      <c r="L113" s="215">
        <f>IFERROR($D$113*L165/100, 0)</f>
        <v>0.78549942859468158</v>
      </c>
      <c r="M113" s="212">
        <f>IFERROR($D$113*M165/100, 0)</f>
        <v>0.46668815403709452</v>
      </c>
      <c r="N113" s="217">
        <f t="shared" si="35"/>
        <v>4.0266869184761876E-2</v>
      </c>
      <c r="O113" s="217">
        <f>IFERROR($D$113*O165/100, 0)</f>
        <v>4.0266869184761876E-2</v>
      </c>
      <c r="P113" s="217">
        <f>IFERROR($D$113*P165/100, 0)</f>
        <v>0</v>
      </c>
      <c r="Q113" s="213">
        <f>IFERROR($D$113*Q165/100, 0)</f>
        <v>7.882847191299891E-2</v>
      </c>
    </row>
    <row r="114" spans="1:35">
      <c r="A114" s="155"/>
      <c r="B114" s="372" t="s">
        <v>416</v>
      </c>
      <c r="C114" s="244" t="s">
        <v>332</v>
      </c>
      <c r="D114" s="373">
        <f>SUM(D115:D117)</f>
        <v>9.5809999999999995</v>
      </c>
      <c r="E114" s="150">
        <f t="shared" si="54"/>
        <v>3.4500991712536595</v>
      </c>
      <c r="F114" s="151">
        <f>SUM(F115:F117)</f>
        <v>0.36800482012504188</v>
      </c>
      <c r="G114" s="152">
        <f>SUM(G115:G117)</f>
        <v>0.47278549646153395</v>
      </c>
      <c r="H114" s="153">
        <f>SUM(H115:H117)</f>
        <v>2.6093088546670837</v>
      </c>
      <c r="I114" s="150">
        <f t="shared" si="30"/>
        <v>5.7951324672086937</v>
      </c>
      <c r="J114" s="151">
        <f t="shared" ref="J114:Q114" si="61">SUM(J115:J117)</f>
        <v>3.7195769345666565</v>
      </c>
      <c r="K114" s="152">
        <f t="shared" si="61"/>
        <v>1.6253109314907619</v>
      </c>
      <c r="L114" s="152">
        <f t="shared" si="61"/>
        <v>0.45024460115127513</v>
      </c>
      <c r="M114" s="149">
        <f t="shared" si="61"/>
        <v>0.26750346865609309</v>
      </c>
      <c r="N114" s="154">
        <f t="shared" si="35"/>
        <v>2.3080781214748335E-2</v>
      </c>
      <c r="O114" s="154">
        <f>SUM(O115:O117)</f>
        <v>2.3080781214748335E-2</v>
      </c>
      <c r="P114" s="154">
        <f t="shared" si="61"/>
        <v>0</v>
      </c>
      <c r="Q114" s="150">
        <f t="shared" si="61"/>
        <v>4.518411166680382E-2</v>
      </c>
    </row>
    <row r="115" spans="1:35">
      <c r="A115" s="155"/>
      <c r="B115" s="266" t="s">
        <v>417</v>
      </c>
      <c r="C115" s="267" t="s">
        <v>338</v>
      </c>
      <c r="D115" s="371">
        <v>0</v>
      </c>
      <c r="E115" s="213">
        <f t="shared" si="54"/>
        <v>0</v>
      </c>
      <c r="F115" s="214">
        <f>IFERROR($D$115*F167/100, 0)</f>
        <v>0</v>
      </c>
      <c r="G115" s="215">
        <f>IFERROR($D$115*G167/100, 0)</f>
        <v>0</v>
      </c>
      <c r="H115" s="216">
        <f>IFERROR($D$115*H167/100, 0)</f>
        <v>0</v>
      </c>
      <c r="I115" s="213">
        <f t="shared" si="30"/>
        <v>0</v>
      </c>
      <c r="J115" s="214">
        <f t="shared" ref="J115:Q115" si="62">IFERROR($D$115*J167/100, 0)</f>
        <v>0</v>
      </c>
      <c r="K115" s="215">
        <f t="shared" si="62"/>
        <v>0</v>
      </c>
      <c r="L115" s="215">
        <f t="shared" si="62"/>
        <v>0</v>
      </c>
      <c r="M115" s="212">
        <f t="shared" si="62"/>
        <v>0</v>
      </c>
      <c r="N115" s="217">
        <f t="shared" si="35"/>
        <v>0</v>
      </c>
      <c r="O115" s="217">
        <f>IFERROR($D$115*O167/100, 0)</f>
        <v>0</v>
      </c>
      <c r="P115" s="217">
        <f t="shared" si="62"/>
        <v>0</v>
      </c>
      <c r="Q115" s="213">
        <f t="shared" si="62"/>
        <v>0</v>
      </c>
    </row>
    <row r="116" spans="1:35" s="2" customFormat="1">
      <c r="A116" s="155"/>
      <c r="B116" s="278" t="s">
        <v>418</v>
      </c>
      <c r="C116" s="267" t="s">
        <v>340</v>
      </c>
      <c r="D116" s="375">
        <v>0</v>
      </c>
      <c r="E116" s="270">
        <f t="shared" si="54"/>
        <v>0</v>
      </c>
      <c r="F116" s="376">
        <f>IFERROR($D$116*F168/100, 0)</f>
        <v>0</v>
      </c>
      <c r="G116" s="377">
        <f>IFERROR($D$116*G168/100, 0)</f>
        <v>0</v>
      </c>
      <c r="H116" s="378">
        <f>IFERROR($D$116*H168/100, 0)</f>
        <v>0</v>
      </c>
      <c r="I116" s="270">
        <f t="shared" si="30"/>
        <v>0</v>
      </c>
      <c r="J116" s="376">
        <f t="shared" ref="J116:Q116" si="63">IFERROR($D$116*J168/100, 0)</f>
        <v>0</v>
      </c>
      <c r="K116" s="377">
        <f t="shared" si="63"/>
        <v>0</v>
      </c>
      <c r="L116" s="377">
        <f t="shared" si="63"/>
        <v>0</v>
      </c>
      <c r="M116" s="379">
        <f t="shared" si="63"/>
        <v>0</v>
      </c>
      <c r="N116" s="275">
        <f t="shared" si="35"/>
        <v>0</v>
      </c>
      <c r="O116" s="275">
        <f>IFERROR($D$116*O168/100, 0)</f>
        <v>0</v>
      </c>
      <c r="P116" s="275">
        <f t="shared" si="63"/>
        <v>0</v>
      </c>
      <c r="Q116" s="270">
        <f t="shared" si="63"/>
        <v>0</v>
      </c>
      <c r="R116" s="117"/>
      <c r="S116" s="117"/>
      <c r="T116" s="117"/>
      <c r="U116" s="117"/>
      <c r="V116"/>
      <c r="W116"/>
      <c r="X116"/>
      <c r="Y116"/>
      <c r="Z116"/>
      <c r="AA116"/>
      <c r="AB116"/>
      <c r="AC116"/>
      <c r="AD116"/>
      <c r="AE116"/>
      <c r="AF116"/>
      <c r="AG116"/>
      <c r="AH116"/>
      <c r="AI116"/>
    </row>
    <row r="117" spans="1:35" ht="15.75" thickBot="1">
      <c r="A117" s="155"/>
      <c r="B117" s="278" t="s">
        <v>419</v>
      </c>
      <c r="C117" s="279" t="s">
        <v>344</v>
      </c>
      <c r="D117" s="380">
        <v>9.5809999999999995</v>
      </c>
      <c r="E117" s="220">
        <f t="shared" si="54"/>
        <v>3.4500991712536595</v>
      </c>
      <c r="F117" s="221">
        <f>IFERROR($D$117*F169/100, 0)</f>
        <v>0.36800482012504188</v>
      </c>
      <c r="G117" s="222">
        <f>IFERROR($D$117*G169/100, 0)</f>
        <v>0.47278549646153395</v>
      </c>
      <c r="H117" s="223">
        <f>IFERROR($D$117*H169/100, 0)</f>
        <v>2.6093088546670837</v>
      </c>
      <c r="I117" s="220">
        <f t="shared" si="30"/>
        <v>5.7951324672086937</v>
      </c>
      <c r="J117" s="221">
        <f t="shared" ref="J117:Q117" si="64">IFERROR($D$117*J169/100, 0)</f>
        <v>3.7195769345666565</v>
      </c>
      <c r="K117" s="222">
        <f t="shared" si="64"/>
        <v>1.6253109314907619</v>
      </c>
      <c r="L117" s="222">
        <f t="shared" si="64"/>
        <v>0.45024460115127513</v>
      </c>
      <c r="M117" s="219">
        <f t="shared" si="64"/>
        <v>0.26750346865609309</v>
      </c>
      <c r="N117" s="224">
        <f t="shared" si="35"/>
        <v>2.3080781214748335E-2</v>
      </c>
      <c r="O117" s="217">
        <f>IFERROR($D$117*O169/100, 0)</f>
        <v>2.3080781214748335E-2</v>
      </c>
      <c r="P117" s="224">
        <f t="shared" si="64"/>
        <v>0</v>
      </c>
      <c r="Q117" s="220">
        <f t="shared" si="64"/>
        <v>4.518411166680382E-2</v>
      </c>
    </row>
    <row r="118" spans="1:35">
      <c r="A118" s="155"/>
      <c r="B118" s="372" t="s">
        <v>420</v>
      </c>
      <c r="C118" s="244" t="s">
        <v>346</v>
      </c>
      <c r="D118" s="373">
        <f>SUM(D119:D120)</f>
        <v>0</v>
      </c>
      <c r="E118" s="150">
        <f t="shared" si="54"/>
        <v>0</v>
      </c>
      <c r="F118" s="151">
        <f>F119+F120</f>
        <v>0</v>
      </c>
      <c r="G118" s="152">
        <f>G119+G120</f>
        <v>0</v>
      </c>
      <c r="H118" s="153">
        <f>H119+H120</f>
        <v>0</v>
      </c>
      <c r="I118" s="150">
        <f t="shared" si="30"/>
        <v>0</v>
      </c>
      <c r="J118" s="151">
        <f t="shared" ref="J118:Q118" si="65">J119+J120</f>
        <v>0</v>
      </c>
      <c r="K118" s="152">
        <f t="shared" si="65"/>
        <v>0</v>
      </c>
      <c r="L118" s="152">
        <f t="shared" si="65"/>
        <v>0</v>
      </c>
      <c r="M118" s="149">
        <f t="shared" si="65"/>
        <v>0</v>
      </c>
      <c r="N118" s="154">
        <f t="shared" si="35"/>
        <v>0</v>
      </c>
      <c r="O118" s="154">
        <f>O119+O120</f>
        <v>0</v>
      </c>
      <c r="P118" s="154">
        <f t="shared" si="65"/>
        <v>0</v>
      </c>
      <c r="Q118" s="150">
        <f t="shared" si="65"/>
        <v>0</v>
      </c>
    </row>
    <row r="119" spans="1:35">
      <c r="A119" s="155"/>
      <c r="B119" s="266" t="s">
        <v>421</v>
      </c>
      <c r="C119" s="265" t="s">
        <v>348</v>
      </c>
      <c r="D119" s="381">
        <v>0</v>
      </c>
      <c r="E119" s="213">
        <f t="shared" si="54"/>
        <v>0</v>
      </c>
      <c r="F119" s="214">
        <f>IFERROR($D$119*F171/100, 0)</f>
        <v>0</v>
      </c>
      <c r="G119" s="215">
        <f>IFERROR($D$119*G171/100, 0)</f>
        <v>0</v>
      </c>
      <c r="H119" s="216">
        <f>IFERROR($D$119*H171/100, 0)</f>
        <v>0</v>
      </c>
      <c r="I119" s="213">
        <f t="shared" si="30"/>
        <v>0</v>
      </c>
      <c r="J119" s="214">
        <f t="shared" ref="J119:Q119" si="66">IFERROR($D$119*J171/100, 0)</f>
        <v>0</v>
      </c>
      <c r="K119" s="215">
        <f t="shared" si="66"/>
        <v>0</v>
      </c>
      <c r="L119" s="215">
        <f t="shared" si="66"/>
        <v>0</v>
      </c>
      <c r="M119" s="212">
        <f t="shared" si="66"/>
        <v>0</v>
      </c>
      <c r="N119" s="217">
        <f t="shared" si="35"/>
        <v>0</v>
      </c>
      <c r="O119" s="217">
        <f>IFERROR($D$119*O171/100, 0)</f>
        <v>0</v>
      </c>
      <c r="P119" s="217">
        <f t="shared" si="66"/>
        <v>0</v>
      </c>
      <c r="Q119" s="213">
        <f t="shared" si="66"/>
        <v>0</v>
      </c>
    </row>
    <row r="120" spans="1:35" ht="15.75" thickBot="1">
      <c r="A120" s="155"/>
      <c r="B120" s="278" t="s">
        <v>422</v>
      </c>
      <c r="C120" s="255" t="s">
        <v>350</v>
      </c>
      <c r="D120" s="382">
        <v>0</v>
      </c>
      <c r="E120" s="220">
        <f t="shared" si="54"/>
        <v>0</v>
      </c>
      <c r="F120" s="221">
        <f>IFERROR($D$120*F172/100, 0)</f>
        <v>0</v>
      </c>
      <c r="G120" s="222">
        <f>IFERROR($D$120*G172/100, 0)</f>
        <v>0</v>
      </c>
      <c r="H120" s="223">
        <f>IFERROR($D$120*H172/100, 0)</f>
        <v>0</v>
      </c>
      <c r="I120" s="220">
        <f t="shared" ref="I120:I185" si="67">SUM(J120:L120)</f>
        <v>0</v>
      </c>
      <c r="J120" s="221">
        <f t="shared" ref="J120:Q120" si="68">IFERROR($D$120*J172/100, 0)</f>
        <v>0</v>
      </c>
      <c r="K120" s="222">
        <f t="shared" si="68"/>
        <v>0</v>
      </c>
      <c r="L120" s="222">
        <f t="shared" si="68"/>
        <v>0</v>
      </c>
      <c r="M120" s="219">
        <f t="shared" si="68"/>
        <v>0</v>
      </c>
      <c r="N120" s="224">
        <f t="shared" si="35"/>
        <v>0</v>
      </c>
      <c r="O120" s="224">
        <f>IFERROR($D$120*O172/100, 0)</f>
        <v>0</v>
      </c>
      <c r="P120" s="224">
        <f t="shared" si="68"/>
        <v>0</v>
      </c>
      <c r="Q120" s="220">
        <f t="shared" si="68"/>
        <v>0</v>
      </c>
    </row>
    <row r="121" spans="1:35">
      <c r="A121" s="155"/>
      <c r="B121" s="372" t="s">
        <v>423</v>
      </c>
      <c r="C121" s="244" t="s">
        <v>352</v>
      </c>
      <c r="D121" s="373">
        <f>SUM(D122:D135)</f>
        <v>4.2</v>
      </c>
      <c r="E121" s="150">
        <f t="shared" si="54"/>
        <v>1.5124117022508479</v>
      </c>
      <c r="F121" s="151">
        <f>SUM(F122:F135)</f>
        <v>0.16132139072384677</v>
      </c>
      <c r="G121" s="152">
        <f t="shared" ref="G121:Q121" si="69">SUM(G122:G135)</f>
        <v>0.2072538446026973</v>
      </c>
      <c r="H121" s="153">
        <f t="shared" si="69"/>
        <v>1.1438364669243037</v>
      </c>
      <c r="I121" s="150">
        <f t="shared" si="67"/>
        <v>2.5403983260908585</v>
      </c>
      <c r="J121" s="151">
        <f t="shared" si="69"/>
        <v>1.6305420232940151</v>
      </c>
      <c r="K121" s="152">
        <f t="shared" si="69"/>
        <v>0.71248365643056044</v>
      </c>
      <c r="L121" s="152">
        <f t="shared" si="69"/>
        <v>0.19737264636628279</v>
      </c>
      <c r="M121" s="149">
        <f t="shared" si="69"/>
        <v>0.11726485422769972</v>
      </c>
      <c r="N121" s="154">
        <f t="shared" si="35"/>
        <v>1.01178667260143E-2</v>
      </c>
      <c r="O121" s="154">
        <f>SUM(O122:O135)</f>
        <v>1.01178667260143E-2</v>
      </c>
      <c r="P121" s="154">
        <f t="shared" si="69"/>
        <v>0</v>
      </c>
      <c r="Q121" s="150">
        <f t="shared" si="69"/>
        <v>1.9807250704579487E-2</v>
      </c>
    </row>
    <row r="122" spans="1:35">
      <c r="A122" s="155"/>
      <c r="B122" s="266" t="s">
        <v>424</v>
      </c>
      <c r="C122" s="265" t="s">
        <v>354</v>
      </c>
      <c r="D122" s="371">
        <v>0</v>
      </c>
      <c r="E122" s="213">
        <f t="shared" si="54"/>
        <v>0</v>
      </c>
      <c r="F122" s="214">
        <f>IFERROR($D$122*F174/100, 0)</f>
        <v>0</v>
      </c>
      <c r="G122" s="215">
        <f>IFERROR($D$122*G174/100, 0)</f>
        <v>0</v>
      </c>
      <c r="H122" s="216">
        <f>IFERROR($D$122*H174/100, 0)</f>
        <v>0</v>
      </c>
      <c r="I122" s="213">
        <f t="shared" si="67"/>
        <v>0</v>
      </c>
      <c r="J122" s="214">
        <f t="shared" ref="J122:Q122" si="70">IFERROR($D$122*J174/100, 0)</f>
        <v>0</v>
      </c>
      <c r="K122" s="215">
        <f t="shared" si="70"/>
        <v>0</v>
      </c>
      <c r="L122" s="215">
        <f t="shared" si="70"/>
        <v>0</v>
      </c>
      <c r="M122" s="212">
        <f t="shared" si="70"/>
        <v>0</v>
      </c>
      <c r="N122" s="217">
        <f t="shared" si="35"/>
        <v>0</v>
      </c>
      <c r="O122" s="217">
        <f>IFERROR($D$122*O174/100, 0)</f>
        <v>0</v>
      </c>
      <c r="P122" s="217">
        <f t="shared" si="70"/>
        <v>0</v>
      </c>
      <c r="Q122" s="213">
        <f t="shared" si="70"/>
        <v>0</v>
      </c>
    </row>
    <row r="123" spans="1:35">
      <c r="A123" s="155"/>
      <c r="B123" s="266" t="s">
        <v>425</v>
      </c>
      <c r="C123" s="265" t="s">
        <v>356</v>
      </c>
      <c r="D123" s="371">
        <v>0</v>
      </c>
      <c r="E123" s="213">
        <f t="shared" si="54"/>
        <v>0</v>
      </c>
      <c r="F123" s="214">
        <f>IFERROR($D$123*F175/100, 0)</f>
        <v>0</v>
      </c>
      <c r="G123" s="215">
        <f>IFERROR($D$123*G175/100, 0)</f>
        <v>0</v>
      </c>
      <c r="H123" s="216">
        <f>IFERROR($D$123*H175/100, 0)</f>
        <v>0</v>
      </c>
      <c r="I123" s="213">
        <f t="shared" si="67"/>
        <v>0</v>
      </c>
      <c r="J123" s="214">
        <f t="shared" ref="J123:Q123" si="71">IFERROR($D$123*J175/100, 0)</f>
        <v>0</v>
      </c>
      <c r="K123" s="215">
        <f t="shared" si="71"/>
        <v>0</v>
      </c>
      <c r="L123" s="215">
        <f t="shared" si="71"/>
        <v>0</v>
      </c>
      <c r="M123" s="212">
        <f t="shared" si="71"/>
        <v>0</v>
      </c>
      <c r="N123" s="217">
        <f t="shared" si="35"/>
        <v>0</v>
      </c>
      <c r="O123" s="217">
        <f>IFERROR($D$123*O175/100, 0)</f>
        <v>0</v>
      </c>
      <c r="P123" s="217">
        <f t="shared" si="71"/>
        <v>0</v>
      </c>
      <c r="Q123" s="213">
        <f t="shared" si="71"/>
        <v>0</v>
      </c>
    </row>
    <row r="124" spans="1:35">
      <c r="A124" s="155"/>
      <c r="B124" s="266" t="s">
        <v>426</v>
      </c>
      <c r="C124" s="265" t="s">
        <v>358</v>
      </c>
      <c r="D124" s="371">
        <v>4.2</v>
      </c>
      <c r="E124" s="213">
        <f t="shared" si="54"/>
        <v>1.5124117022508479</v>
      </c>
      <c r="F124" s="214">
        <f>IFERROR($D$124*F176/100, 0)</f>
        <v>0.16132139072384677</v>
      </c>
      <c r="G124" s="215">
        <f>IFERROR($D$124*G176/100, 0)</f>
        <v>0.2072538446026973</v>
      </c>
      <c r="H124" s="216">
        <f>IFERROR($D$124*H176/100, 0)</f>
        <v>1.1438364669243037</v>
      </c>
      <c r="I124" s="213">
        <f t="shared" ref="I124:I143" si="72">SUM(J124:L124)</f>
        <v>2.5403983260908585</v>
      </c>
      <c r="J124" s="214">
        <f t="shared" ref="J124:Q124" si="73">IFERROR($D$124*J176/100, 0)</f>
        <v>1.6305420232940151</v>
      </c>
      <c r="K124" s="215">
        <f t="shared" si="73"/>
        <v>0.71248365643056044</v>
      </c>
      <c r="L124" s="215">
        <f t="shared" si="73"/>
        <v>0.19737264636628279</v>
      </c>
      <c r="M124" s="212">
        <f t="shared" si="73"/>
        <v>0.11726485422769972</v>
      </c>
      <c r="N124" s="217">
        <f t="shared" si="35"/>
        <v>1.01178667260143E-2</v>
      </c>
      <c r="O124" s="217">
        <f>IFERROR($D$124*O176/100, 0)</f>
        <v>1.01178667260143E-2</v>
      </c>
      <c r="P124" s="217">
        <f t="shared" si="73"/>
        <v>0</v>
      </c>
      <c r="Q124" s="213">
        <f t="shared" si="73"/>
        <v>1.9807250704579487E-2</v>
      </c>
    </row>
    <row r="125" spans="1:35">
      <c r="A125" s="155"/>
      <c r="B125" s="266" t="s">
        <v>427</v>
      </c>
      <c r="C125" s="265" t="s">
        <v>360</v>
      </c>
      <c r="D125" s="371">
        <v>0</v>
      </c>
      <c r="E125" s="213">
        <f t="shared" si="54"/>
        <v>0</v>
      </c>
      <c r="F125" s="214">
        <f>IFERROR($D$125*F177/100, 0)</f>
        <v>0</v>
      </c>
      <c r="G125" s="215">
        <f>IFERROR($D$125*G177/100, 0)</f>
        <v>0</v>
      </c>
      <c r="H125" s="216">
        <f>IFERROR($D$125*H177/100, 0)</f>
        <v>0</v>
      </c>
      <c r="I125" s="213">
        <f t="shared" si="72"/>
        <v>0</v>
      </c>
      <c r="J125" s="214">
        <f t="shared" ref="J125:Q125" si="74">IFERROR($D$125*J177/100, 0)</f>
        <v>0</v>
      </c>
      <c r="K125" s="215">
        <f t="shared" si="74"/>
        <v>0</v>
      </c>
      <c r="L125" s="215">
        <f t="shared" si="74"/>
        <v>0</v>
      </c>
      <c r="M125" s="212">
        <f t="shared" si="74"/>
        <v>0</v>
      </c>
      <c r="N125" s="217">
        <f t="shared" si="35"/>
        <v>0</v>
      </c>
      <c r="O125" s="217">
        <f>IFERROR($D$125*O177/100, 0)</f>
        <v>0</v>
      </c>
      <c r="P125" s="217">
        <f t="shared" si="74"/>
        <v>0</v>
      </c>
      <c r="Q125" s="213">
        <f t="shared" si="74"/>
        <v>0</v>
      </c>
    </row>
    <row r="126" spans="1:35">
      <c r="A126" s="155"/>
      <c r="B126" s="266" t="s">
        <v>428</v>
      </c>
      <c r="C126" s="265" t="s">
        <v>362</v>
      </c>
      <c r="D126" s="371">
        <v>0</v>
      </c>
      <c r="E126" s="213">
        <f t="shared" si="54"/>
        <v>0</v>
      </c>
      <c r="F126" s="214">
        <f>IFERROR($D$126*F178/100, 0)</f>
        <v>0</v>
      </c>
      <c r="G126" s="215">
        <f>IFERROR($D$126*G178/100, 0)</f>
        <v>0</v>
      </c>
      <c r="H126" s="216">
        <f>IFERROR($D$126*H178/100, 0)</f>
        <v>0</v>
      </c>
      <c r="I126" s="213">
        <f t="shared" si="72"/>
        <v>0</v>
      </c>
      <c r="J126" s="214">
        <f t="shared" ref="J126:Q126" si="75">IFERROR($D$126*J178/100, 0)</f>
        <v>0</v>
      </c>
      <c r="K126" s="215">
        <f t="shared" si="75"/>
        <v>0</v>
      </c>
      <c r="L126" s="215">
        <f t="shared" si="75"/>
        <v>0</v>
      </c>
      <c r="M126" s="212">
        <f t="shared" si="75"/>
        <v>0</v>
      </c>
      <c r="N126" s="217">
        <f t="shared" si="35"/>
        <v>0</v>
      </c>
      <c r="O126" s="217">
        <f>IFERROR($D$126*O178/100, 0)</f>
        <v>0</v>
      </c>
      <c r="P126" s="217">
        <f t="shared" si="75"/>
        <v>0</v>
      </c>
      <c r="Q126" s="213">
        <f t="shared" si="75"/>
        <v>0</v>
      </c>
    </row>
    <row r="127" spans="1:35">
      <c r="A127" s="155"/>
      <c r="B127" s="266" t="s">
        <v>429</v>
      </c>
      <c r="C127" s="265" t="s">
        <v>364</v>
      </c>
      <c r="D127" s="381">
        <v>0</v>
      </c>
      <c r="E127" s="213">
        <f t="shared" si="54"/>
        <v>0</v>
      </c>
      <c r="F127" s="214">
        <f>IFERROR($D$127*F179/100, 0)</f>
        <v>0</v>
      </c>
      <c r="G127" s="215">
        <f>IFERROR($D$127*G179/100, 0)</f>
        <v>0</v>
      </c>
      <c r="H127" s="216">
        <f>IFERROR($D$127*H179/100, 0)</f>
        <v>0</v>
      </c>
      <c r="I127" s="213">
        <f t="shared" si="72"/>
        <v>0</v>
      </c>
      <c r="J127" s="214">
        <f t="shared" ref="J127:Q127" si="76">IFERROR($D$127*J179/100, 0)</f>
        <v>0</v>
      </c>
      <c r="K127" s="215">
        <f t="shared" si="76"/>
        <v>0</v>
      </c>
      <c r="L127" s="215">
        <f t="shared" si="76"/>
        <v>0</v>
      </c>
      <c r="M127" s="212">
        <f t="shared" si="76"/>
        <v>0</v>
      </c>
      <c r="N127" s="217">
        <f t="shared" si="35"/>
        <v>0</v>
      </c>
      <c r="O127" s="217">
        <f>IFERROR($D$127*O179/100, 0)</f>
        <v>0</v>
      </c>
      <c r="P127" s="217">
        <f t="shared" si="76"/>
        <v>0</v>
      </c>
      <c r="Q127" s="213">
        <f t="shared" si="76"/>
        <v>0</v>
      </c>
    </row>
    <row r="128" spans="1:35">
      <c r="A128" s="155"/>
      <c r="B128" s="266" t="s">
        <v>430</v>
      </c>
      <c r="C128" s="265" t="s">
        <v>366</v>
      </c>
      <c r="D128" s="371">
        <v>0</v>
      </c>
      <c r="E128" s="213">
        <f t="shared" si="54"/>
        <v>0</v>
      </c>
      <c r="F128" s="214">
        <f>IFERROR($D$128*F180/100, 0)</f>
        <v>0</v>
      </c>
      <c r="G128" s="215">
        <f>IFERROR($D$128*G180/100, 0)</f>
        <v>0</v>
      </c>
      <c r="H128" s="216">
        <f>IFERROR($D$128*H180/100, 0)</f>
        <v>0</v>
      </c>
      <c r="I128" s="213">
        <f t="shared" si="72"/>
        <v>0</v>
      </c>
      <c r="J128" s="214">
        <f t="shared" ref="J128:Q128" si="77">IFERROR($D$128*J180/100, 0)</f>
        <v>0</v>
      </c>
      <c r="K128" s="215">
        <f t="shared" si="77"/>
        <v>0</v>
      </c>
      <c r="L128" s="215">
        <f t="shared" si="77"/>
        <v>0</v>
      </c>
      <c r="M128" s="212">
        <f t="shared" si="77"/>
        <v>0</v>
      </c>
      <c r="N128" s="217">
        <f t="shared" si="35"/>
        <v>0</v>
      </c>
      <c r="O128" s="217">
        <f>IFERROR($D$128*O180/100, 0)</f>
        <v>0</v>
      </c>
      <c r="P128" s="217">
        <f t="shared" si="77"/>
        <v>0</v>
      </c>
      <c r="Q128" s="213">
        <f t="shared" si="77"/>
        <v>0</v>
      </c>
    </row>
    <row r="129" spans="1:17">
      <c r="A129" s="155"/>
      <c r="B129" s="266" t="s">
        <v>431</v>
      </c>
      <c r="C129" s="265" t="s">
        <v>368</v>
      </c>
      <c r="D129" s="371">
        <v>0</v>
      </c>
      <c r="E129" s="213">
        <f t="shared" si="54"/>
        <v>0</v>
      </c>
      <c r="F129" s="214">
        <f>IFERROR($D$129*F181/100, 0)</f>
        <v>0</v>
      </c>
      <c r="G129" s="215">
        <f>IFERROR($D$129*G181/100, 0)</f>
        <v>0</v>
      </c>
      <c r="H129" s="216">
        <f>IFERROR($D$129*H181/100, 0)</f>
        <v>0</v>
      </c>
      <c r="I129" s="213">
        <f t="shared" si="72"/>
        <v>0</v>
      </c>
      <c r="J129" s="214">
        <f t="shared" ref="J129:Q129" si="78">IFERROR($D$129*J181/100, 0)</f>
        <v>0</v>
      </c>
      <c r="K129" s="215">
        <f t="shared" si="78"/>
        <v>0</v>
      </c>
      <c r="L129" s="215">
        <f t="shared" si="78"/>
        <v>0</v>
      </c>
      <c r="M129" s="212">
        <f t="shared" si="78"/>
        <v>0</v>
      </c>
      <c r="N129" s="217">
        <f t="shared" si="35"/>
        <v>0</v>
      </c>
      <c r="O129" s="217">
        <f>IFERROR($D$129*O181/100, 0)</f>
        <v>0</v>
      </c>
      <c r="P129" s="217">
        <f t="shared" si="78"/>
        <v>0</v>
      </c>
      <c r="Q129" s="213">
        <f t="shared" si="78"/>
        <v>0</v>
      </c>
    </row>
    <row r="130" spans="1:17">
      <c r="A130" s="155"/>
      <c r="B130" s="266" t="s">
        <v>432</v>
      </c>
      <c r="C130" s="265" t="s">
        <v>370</v>
      </c>
      <c r="D130" s="371">
        <v>0</v>
      </c>
      <c r="E130" s="213">
        <f t="shared" si="54"/>
        <v>0</v>
      </c>
      <c r="F130" s="214">
        <f>IFERROR($D$130*F182/100, 0)</f>
        <v>0</v>
      </c>
      <c r="G130" s="215">
        <f>IFERROR($D$130*G182/100, 0)</f>
        <v>0</v>
      </c>
      <c r="H130" s="216">
        <f>IFERROR($D$130*H182/100, 0)</f>
        <v>0</v>
      </c>
      <c r="I130" s="213">
        <f t="shared" si="72"/>
        <v>0</v>
      </c>
      <c r="J130" s="214">
        <f t="shared" ref="J130:Q130" si="79">IFERROR($D$130*J182/100, 0)</f>
        <v>0</v>
      </c>
      <c r="K130" s="215">
        <f t="shared" si="79"/>
        <v>0</v>
      </c>
      <c r="L130" s="215">
        <f t="shared" si="79"/>
        <v>0</v>
      </c>
      <c r="M130" s="212">
        <f t="shared" si="79"/>
        <v>0</v>
      </c>
      <c r="N130" s="217">
        <f t="shared" si="35"/>
        <v>0</v>
      </c>
      <c r="O130" s="217">
        <f>IFERROR($D$130*O182/100, 0)</f>
        <v>0</v>
      </c>
      <c r="P130" s="217">
        <f t="shared" si="79"/>
        <v>0</v>
      </c>
      <c r="Q130" s="213">
        <f t="shared" si="79"/>
        <v>0</v>
      </c>
    </row>
    <row r="131" spans="1:17">
      <c r="A131" s="155"/>
      <c r="B131" s="266" t="s">
        <v>433</v>
      </c>
      <c r="C131" s="265" t="s">
        <v>372</v>
      </c>
      <c r="D131" s="371">
        <v>0</v>
      </c>
      <c r="E131" s="213">
        <f t="shared" si="54"/>
        <v>0</v>
      </c>
      <c r="F131" s="214">
        <f>IFERROR($D$131*F183/100, 0)</f>
        <v>0</v>
      </c>
      <c r="G131" s="215">
        <f>IFERROR($D$131*G183/100, 0)</f>
        <v>0</v>
      </c>
      <c r="H131" s="216">
        <f>IFERROR($D$131*H183/100, 0)</f>
        <v>0</v>
      </c>
      <c r="I131" s="213">
        <f t="shared" si="72"/>
        <v>0</v>
      </c>
      <c r="J131" s="214">
        <f t="shared" ref="J131:Q131" si="80">IFERROR($D$131*J183/100, 0)</f>
        <v>0</v>
      </c>
      <c r="K131" s="215">
        <f t="shared" si="80"/>
        <v>0</v>
      </c>
      <c r="L131" s="215">
        <f t="shared" si="80"/>
        <v>0</v>
      </c>
      <c r="M131" s="212">
        <f t="shared" si="80"/>
        <v>0</v>
      </c>
      <c r="N131" s="217">
        <f t="shared" si="35"/>
        <v>0</v>
      </c>
      <c r="O131" s="217">
        <f>IFERROR($D$131*O183/100, 0)</f>
        <v>0</v>
      </c>
      <c r="P131" s="217">
        <f t="shared" si="80"/>
        <v>0</v>
      </c>
      <c r="Q131" s="213">
        <f t="shared" si="80"/>
        <v>0</v>
      </c>
    </row>
    <row r="132" spans="1:17">
      <c r="A132" s="155"/>
      <c r="B132" s="266" t="s">
        <v>434</v>
      </c>
      <c r="C132" s="265" t="s">
        <v>374</v>
      </c>
      <c r="D132" s="371">
        <v>0</v>
      </c>
      <c r="E132" s="213">
        <f t="shared" si="54"/>
        <v>0</v>
      </c>
      <c r="F132" s="214">
        <f>IFERROR($D$132*F184/100, 0)</f>
        <v>0</v>
      </c>
      <c r="G132" s="215">
        <f>IFERROR($D$132*G184/100, 0)</f>
        <v>0</v>
      </c>
      <c r="H132" s="216">
        <f>IFERROR($D$132*H184/100, 0)</f>
        <v>0</v>
      </c>
      <c r="I132" s="213">
        <f t="shared" si="72"/>
        <v>0</v>
      </c>
      <c r="J132" s="214">
        <f t="shared" ref="J132:Q132" si="81">IFERROR($D$132*J184/100, 0)</f>
        <v>0</v>
      </c>
      <c r="K132" s="215">
        <f t="shared" si="81"/>
        <v>0</v>
      </c>
      <c r="L132" s="215">
        <f t="shared" si="81"/>
        <v>0</v>
      </c>
      <c r="M132" s="212">
        <f t="shared" si="81"/>
        <v>0</v>
      </c>
      <c r="N132" s="217">
        <f t="shared" si="35"/>
        <v>0</v>
      </c>
      <c r="O132" s="217">
        <f>IFERROR($D$132*O184/100, 0)</f>
        <v>0</v>
      </c>
      <c r="P132" s="217">
        <f t="shared" si="81"/>
        <v>0</v>
      </c>
      <c r="Q132" s="213">
        <f t="shared" si="81"/>
        <v>0</v>
      </c>
    </row>
    <row r="133" spans="1:17">
      <c r="A133" s="155"/>
      <c r="B133" s="266" t="s">
        <v>435</v>
      </c>
      <c r="C133" s="265" t="s">
        <v>376</v>
      </c>
      <c r="D133" s="371">
        <v>0</v>
      </c>
      <c r="E133" s="213">
        <f t="shared" si="54"/>
        <v>0</v>
      </c>
      <c r="F133" s="214">
        <f>IFERROR($D$133*F185/100, 0)</f>
        <v>0</v>
      </c>
      <c r="G133" s="215">
        <f>IFERROR($D$133*G185/100, 0)</f>
        <v>0</v>
      </c>
      <c r="H133" s="216">
        <f>IFERROR($D$133*H185/100, 0)</f>
        <v>0</v>
      </c>
      <c r="I133" s="213">
        <f t="shared" si="72"/>
        <v>0</v>
      </c>
      <c r="J133" s="214">
        <f t="shared" ref="J133:Q133" si="82">IFERROR($D$133*J185/100, 0)</f>
        <v>0</v>
      </c>
      <c r="K133" s="215">
        <f t="shared" si="82"/>
        <v>0</v>
      </c>
      <c r="L133" s="215">
        <f t="shared" si="82"/>
        <v>0</v>
      </c>
      <c r="M133" s="212">
        <f t="shared" si="82"/>
        <v>0</v>
      </c>
      <c r="N133" s="217">
        <f t="shared" si="35"/>
        <v>0</v>
      </c>
      <c r="O133" s="217">
        <f>IFERROR($D$133*O185/100, 0)</f>
        <v>0</v>
      </c>
      <c r="P133" s="217">
        <f t="shared" si="82"/>
        <v>0</v>
      </c>
      <c r="Q133" s="213">
        <f t="shared" si="82"/>
        <v>0</v>
      </c>
    </row>
    <row r="134" spans="1:17">
      <c r="A134" s="155"/>
      <c r="B134" s="266" t="s">
        <v>436</v>
      </c>
      <c r="C134" s="265" t="s">
        <v>378</v>
      </c>
      <c r="D134" s="371">
        <v>0</v>
      </c>
      <c r="E134" s="213">
        <f t="shared" si="54"/>
        <v>0</v>
      </c>
      <c r="F134" s="214">
        <f>IFERROR($D$134*F186/100, 0)</f>
        <v>0</v>
      </c>
      <c r="G134" s="215">
        <f>IFERROR($D$134*G186/100, 0)</f>
        <v>0</v>
      </c>
      <c r="H134" s="216">
        <f>IFERROR($D$134*H186/100, 0)</f>
        <v>0</v>
      </c>
      <c r="I134" s="213">
        <f t="shared" si="72"/>
        <v>0</v>
      </c>
      <c r="J134" s="214">
        <f t="shared" ref="J134:Q134" si="83">IFERROR($D$134*J186/100, 0)</f>
        <v>0</v>
      </c>
      <c r="K134" s="215">
        <f t="shared" si="83"/>
        <v>0</v>
      </c>
      <c r="L134" s="215">
        <f t="shared" si="83"/>
        <v>0</v>
      </c>
      <c r="M134" s="212">
        <f t="shared" si="83"/>
        <v>0</v>
      </c>
      <c r="N134" s="217">
        <f t="shared" si="35"/>
        <v>0</v>
      </c>
      <c r="O134" s="217">
        <f>IFERROR($D$134*O186/100, 0)</f>
        <v>0</v>
      </c>
      <c r="P134" s="217">
        <f t="shared" si="83"/>
        <v>0</v>
      </c>
      <c r="Q134" s="213">
        <f t="shared" si="83"/>
        <v>0</v>
      </c>
    </row>
    <row r="135" spans="1:17" ht="15.75" thickBot="1">
      <c r="A135" s="155"/>
      <c r="B135" s="383" t="s">
        <v>437</v>
      </c>
      <c r="C135" s="318" t="s">
        <v>380</v>
      </c>
      <c r="D135" s="384">
        <v>0</v>
      </c>
      <c r="E135" s="385">
        <f t="shared" si="54"/>
        <v>0</v>
      </c>
      <c r="F135" s="386">
        <f>IFERROR($D$135*F187/100, 0)</f>
        <v>0</v>
      </c>
      <c r="G135" s="387">
        <f>IFERROR($D$135*G187/100, 0)</f>
        <v>0</v>
      </c>
      <c r="H135" s="388">
        <f>IFERROR($D$135*H187/100, 0)</f>
        <v>0</v>
      </c>
      <c r="I135" s="385">
        <f t="shared" si="72"/>
        <v>0</v>
      </c>
      <c r="J135" s="386">
        <f t="shared" ref="J135:Q135" si="84">IFERROR($D$135*J187/100, 0)</f>
        <v>0</v>
      </c>
      <c r="K135" s="387">
        <f t="shared" si="84"/>
        <v>0</v>
      </c>
      <c r="L135" s="387">
        <f t="shared" si="84"/>
        <v>0</v>
      </c>
      <c r="M135" s="389">
        <f t="shared" si="84"/>
        <v>0</v>
      </c>
      <c r="N135" s="390">
        <f t="shared" si="35"/>
        <v>0</v>
      </c>
      <c r="O135" s="390">
        <f>IFERROR($D$135*O187/100, 0)</f>
        <v>0</v>
      </c>
      <c r="P135" s="390">
        <f t="shared" si="84"/>
        <v>0</v>
      </c>
      <c r="Q135" s="385">
        <f t="shared" si="84"/>
        <v>0</v>
      </c>
    </row>
    <row r="136" spans="1:17" ht="15.75" thickBot="1">
      <c r="A136" s="155"/>
      <c r="B136" s="391" t="s">
        <v>438</v>
      </c>
      <c r="C136" s="329" t="s">
        <v>382</v>
      </c>
      <c r="D136" s="392">
        <v>0</v>
      </c>
      <c r="E136" s="331">
        <f t="shared" si="54"/>
        <v>0</v>
      </c>
      <c r="F136" s="393">
        <f>IFERROR($D$136*F188/100, 0)</f>
        <v>0</v>
      </c>
      <c r="G136" s="394">
        <f>IFERROR($D$136*G188/100, 0)</f>
        <v>0</v>
      </c>
      <c r="H136" s="395">
        <f>IFERROR($D$136*H188/100, 0)</f>
        <v>0</v>
      </c>
      <c r="I136" s="331">
        <f t="shared" si="72"/>
        <v>0</v>
      </c>
      <c r="J136" s="393">
        <f t="shared" ref="J136:Q136" si="85">IFERROR($D$136*J188/100, 0)</f>
        <v>0</v>
      </c>
      <c r="K136" s="394">
        <f t="shared" si="85"/>
        <v>0</v>
      </c>
      <c r="L136" s="394">
        <f t="shared" si="85"/>
        <v>0</v>
      </c>
      <c r="M136" s="330">
        <f t="shared" si="85"/>
        <v>0</v>
      </c>
      <c r="N136" s="336">
        <f t="shared" si="35"/>
        <v>0</v>
      </c>
      <c r="O136" s="336">
        <f>IFERROR($D$136*O188/100, 0)</f>
        <v>0</v>
      </c>
      <c r="P136" s="336">
        <f t="shared" si="85"/>
        <v>0</v>
      </c>
      <c r="Q136" s="331">
        <f t="shared" si="85"/>
        <v>0</v>
      </c>
    </row>
    <row r="137" spans="1:17">
      <c r="A137" s="155"/>
      <c r="B137" s="372" t="s">
        <v>439</v>
      </c>
      <c r="C137" s="208" t="s">
        <v>384</v>
      </c>
      <c r="D137" s="373">
        <f>SUM(D138:D143)</f>
        <v>12.631159999999999</v>
      </c>
      <c r="E137" s="150">
        <f t="shared" si="54"/>
        <v>4.5484557611911471</v>
      </c>
      <c r="F137" s="151">
        <f>SUM(F138:F143)</f>
        <v>0.48516102325129151</v>
      </c>
      <c r="G137" s="152">
        <f t="shared" ref="G137:Q137" si="86">SUM(G138:G143)</f>
        <v>0.62329915995043006</v>
      </c>
      <c r="H137" s="153">
        <f t="shared" si="86"/>
        <v>3.4399955779894258</v>
      </c>
      <c r="I137" s="150">
        <f t="shared" si="72"/>
        <v>7.6400423144251928</v>
      </c>
      <c r="J137" s="151">
        <f t="shared" si="86"/>
        <v>4.903723138797722</v>
      </c>
      <c r="K137" s="152">
        <f t="shared" si="86"/>
        <v>2.1427369194665329</v>
      </c>
      <c r="L137" s="152">
        <f t="shared" si="86"/>
        <v>0.59358225616093729</v>
      </c>
      <c r="M137" s="149">
        <f t="shared" si="86"/>
        <v>0.35266455622065518</v>
      </c>
      <c r="N137" s="154">
        <f t="shared" si="35"/>
        <v>3.0428665113086374E-2</v>
      </c>
      <c r="O137" s="154">
        <f>SUM(O138:O143)</f>
        <v>3.0428665113086374E-2</v>
      </c>
      <c r="P137" s="154">
        <f t="shared" si="86"/>
        <v>0</v>
      </c>
      <c r="Q137" s="150">
        <f t="shared" si="86"/>
        <v>5.9568703049918147E-2</v>
      </c>
    </row>
    <row r="138" spans="1:17">
      <c r="A138" s="155"/>
      <c r="B138" s="396" t="s">
        <v>440</v>
      </c>
      <c r="C138" s="397" t="s">
        <v>386</v>
      </c>
      <c r="D138" s="398">
        <v>0</v>
      </c>
      <c r="E138" s="342">
        <f t="shared" si="54"/>
        <v>0</v>
      </c>
      <c r="F138" s="399">
        <f>IFERROR($D$138*F189/100, 0)</f>
        <v>0</v>
      </c>
      <c r="G138" s="400">
        <f>IFERROR($D$138*G189/100, 0)</f>
        <v>0</v>
      </c>
      <c r="H138" s="401">
        <f>IFERROR($D$138*H189/100, 0)</f>
        <v>0</v>
      </c>
      <c r="I138" s="342">
        <f t="shared" si="72"/>
        <v>0</v>
      </c>
      <c r="J138" s="399">
        <f t="shared" ref="J138:Q138" si="87">IFERROR($D$138*J189/100, 0)</f>
        <v>0</v>
      </c>
      <c r="K138" s="400">
        <f t="shared" si="87"/>
        <v>0</v>
      </c>
      <c r="L138" s="400">
        <f t="shared" si="87"/>
        <v>0</v>
      </c>
      <c r="M138" s="341">
        <f t="shared" si="87"/>
        <v>0</v>
      </c>
      <c r="N138" s="347">
        <f t="shared" si="35"/>
        <v>0</v>
      </c>
      <c r="O138" s="347">
        <f>IFERROR($D$138*O189/100, 0)</f>
        <v>0</v>
      </c>
      <c r="P138" s="347">
        <f t="shared" si="87"/>
        <v>0</v>
      </c>
      <c r="Q138" s="342">
        <f t="shared" si="87"/>
        <v>0</v>
      </c>
    </row>
    <row r="139" spans="1:17">
      <c r="A139" s="155"/>
      <c r="B139" s="396" t="s">
        <v>441</v>
      </c>
      <c r="C139" s="402" t="s">
        <v>388</v>
      </c>
      <c r="D139" s="398">
        <v>0</v>
      </c>
      <c r="E139" s="342">
        <f t="shared" si="54"/>
        <v>0</v>
      </c>
      <c r="F139" s="399">
        <f>IFERROR($D$139*F189/100, 0)</f>
        <v>0</v>
      </c>
      <c r="G139" s="400">
        <f>IFERROR($D$139*G189/100, 0)</f>
        <v>0</v>
      </c>
      <c r="H139" s="401">
        <f>IFERROR($D$139*H189/100, 0)</f>
        <v>0</v>
      </c>
      <c r="I139" s="342">
        <f t="shared" si="72"/>
        <v>0</v>
      </c>
      <c r="J139" s="399">
        <f t="shared" ref="J139:Q139" si="88">IFERROR($D$139*J189/100, 0)</f>
        <v>0</v>
      </c>
      <c r="K139" s="400">
        <f t="shared" si="88"/>
        <v>0</v>
      </c>
      <c r="L139" s="400">
        <f t="shared" si="88"/>
        <v>0</v>
      </c>
      <c r="M139" s="341">
        <f t="shared" si="88"/>
        <v>0</v>
      </c>
      <c r="N139" s="347">
        <f t="shared" si="35"/>
        <v>0</v>
      </c>
      <c r="O139" s="347">
        <f>IFERROR($D$139*O189/100, 0)</f>
        <v>0</v>
      </c>
      <c r="P139" s="347">
        <f t="shared" si="88"/>
        <v>0</v>
      </c>
      <c r="Q139" s="342">
        <f t="shared" si="88"/>
        <v>0</v>
      </c>
    </row>
    <row r="140" spans="1:17">
      <c r="A140" s="155"/>
      <c r="B140" s="266" t="s">
        <v>442</v>
      </c>
      <c r="C140" s="265" t="s">
        <v>390</v>
      </c>
      <c r="D140" s="371">
        <v>0</v>
      </c>
      <c r="E140" s="213">
        <f t="shared" si="54"/>
        <v>0</v>
      </c>
      <c r="F140" s="214">
        <f>IFERROR($D$140*F189/100, 0)</f>
        <v>0</v>
      </c>
      <c r="G140" s="215">
        <f>IFERROR($D$140*G189/100, 0)</f>
        <v>0</v>
      </c>
      <c r="H140" s="216">
        <f>IFERROR($D$140*H189/100, 0)</f>
        <v>0</v>
      </c>
      <c r="I140" s="213">
        <f t="shared" si="72"/>
        <v>0</v>
      </c>
      <c r="J140" s="214">
        <f t="shared" ref="J140:Q140" si="89">IFERROR($D$140*J189/100, 0)</f>
        <v>0</v>
      </c>
      <c r="K140" s="215">
        <f t="shared" si="89"/>
        <v>0</v>
      </c>
      <c r="L140" s="215">
        <f t="shared" si="89"/>
        <v>0</v>
      </c>
      <c r="M140" s="212">
        <f t="shared" si="89"/>
        <v>0</v>
      </c>
      <c r="N140" s="217">
        <f t="shared" si="35"/>
        <v>0</v>
      </c>
      <c r="O140" s="217">
        <f>IFERROR($D$140*O189/100, 0)</f>
        <v>0</v>
      </c>
      <c r="P140" s="217">
        <f t="shared" si="89"/>
        <v>0</v>
      </c>
      <c r="Q140" s="213">
        <f t="shared" si="89"/>
        <v>0</v>
      </c>
    </row>
    <row r="141" spans="1:17">
      <c r="A141" s="155"/>
      <c r="B141" s="278" t="s">
        <v>443</v>
      </c>
      <c r="C141" s="255" t="s">
        <v>392</v>
      </c>
      <c r="D141" s="380">
        <v>10.32105</v>
      </c>
      <c r="E141" s="220">
        <f t="shared" si="54"/>
        <v>3.7165897141705031</v>
      </c>
      <c r="F141" s="221">
        <f>IFERROR($D$141*F189/100, 0)</f>
        <v>0.39643003326913301</v>
      </c>
      <c r="G141" s="222">
        <f>IFERROR($D$141*G189/100, 0)</f>
        <v>0.50930411734206404</v>
      </c>
      <c r="H141" s="223">
        <f>IFERROR($D$141*H189/100, 0)</f>
        <v>2.810855563559306</v>
      </c>
      <c r="I141" s="220">
        <f t="shared" si="72"/>
        <v>6.2427567008333451</v>
      </c>
      <c r="J141" s="221">
        <f t="shared" ref="J141:Q141" si="90">IFERROR($D$141*J189/100, 0)</f>
        <v>4.0068823213139746</v>
      </c>
      <c r="K141" s="222">
        <f t="shared" si="90"/>
        <v>1.7508522481434847</v>
      </c>
      <c r="L141" s="222">
        <f t="shared" si="90"/>
        <v>0.4850221313758864</v>
      </c>
      <c r="M141" s="219">
        <f t="shared" si="90"/>
        <v>0.28816581517304768</v>
      </c>
      <c r="N141" s="224">
        <f t="shared" si="35"/>
        <v>2.4863573422030924E-2</v>
      </c>
      <c r="O141" s="224">
        <f>IFERROR($D$141*O189/100, 0)</f>
        <v>2.4863573422030924E-2</v>
      </c>
      <c r="P141" s="224">
        <f t="shared" si="90"/>
        <v>0</v>
      </c>
      <c r="Q141" s="220">
        <f t="shared" si="90"/>
        <v>4.867419640107145E-2</v>
      </c>
    </row>
    <row r="142" spans="1:17">
      <c r="A142" s="155"/>
      <c r="B142" s="278" t="s">
        <v>444</v>
      </c>
      <c r="C142" s="403" t="s">
        <v>394</v>
      </c>
      <c r="D142" s="380">
        <v>2.3101100000000003</v>
      </c>
      <c r="E142" s="220">
        <f t="shared" si="54"/>
        <v>0.83186604702064437</v>
      </c>
      <c r="F142" s="221">
        <f>IFERROR($D$142*F189/100, 0)</f>
        <v>8.8730989982158517E-2</v>
      </c>
      <c r="G142" s="222">
        <f>IFERROR($D$142*G189/100, 0)</f>
        <v>0.11399504260836597</v>
      </c>
      <c r="H142" s="223">
        <f>IFERROR($D$142*H189/100, 0)</f>
        <v>0.62914001443011991</v>
      </c>
      <c r="I142" s="220">
        <f t="shared" si="72"/>
        <v>1.3972856135918463</v>
      </c>
      <c r="J142" s="221">
        <f t="shared" ref="J142:Q142" si="91">IFERROR($D$142*J189/100, 0)</f>
        <v>0.89684081748374711</v>
      </c>
      <c r="K142" s="222">
        <f t="shared" si="91"/>
        <v>0.39188467132304816</v>
      </c>
      <c r="L142" s="222">
        <f t="shared" si="91"/>
        <v>0.10856012478505087</v>
      </c>
      <c r="M142" s="219">
        <f t="shared" si="91"/>
        <v>6.4498741047607486E-2</v>
      </c>
      <c r="N142" s="224">
        <f t="shared" si="35"/>
        <v>5.5650916910554519E-3</v>
      </c>
      <c r="O142" s="224">
        <f>IFERROR($D$142*O189/100, 0)</f>
        <v>5.5650916910554519E-3</v>
      </c>
      <c r="P142" s="224">
        <f t="shared" si="91"/>
        <v>0</v>
      </c>
      <c r="Q142" s="220">
        <f t="shared" si="91"/>
        <v>1.0894506648846695E-2</v>
      </c>
    </row>
    <row r="143" spans="1:17" ht="15.75" thickBot="1">
      <c r="A143" s="155"/>
      <c r="B143" s="278" t="s">
        <v>445</v>
      </c>
      <c r="C143" s="403" t="s">
        <v>398</v>
      </c>
      <c r="D143" s="380">
        <v>0</v>
      </c>
      <c r="E143" s="220">
        <f t="shared" si="54"/>
        <v>0</v>
      </c>
      <c r="F143" s="221">
        <f>IFERROR($D$143*F189/100, 0)</f>
        <v>0</v>
      </c>
      <c r="G143" s="222">
        <f>IFERROR($D$143*G189/100, 0)</f>
        <v>0</v>
      </c>
      <c r="H143" s="223">
        <f>IFERROR($D$143*H189/100, 0)</f>
        <v>0</v>
      </c>
      <c r="I143" s="220">
        <f t="shared" si="72"/>
        <v>0</v>
      </c>
      <c r="J143" s="221">
        <f t="shared" ref="J143:Q143" si="92">IFERROR($D$143*J189/100, 0)</f>
        <v>0</v>
      </c>
      <c r="K143" s="222">
        <f t="shared" si="92"/>
        <v>0</v>
      </c>
      <c r="L143" s="222">
        <f t="shared" si="92"/>
        <v>0</v>
      </c>
      <c r="M143" s="219">
        <f t="shared" si="92"/>
        <v>0</v>
      </c>
      <c r="N143" s="224">
        <f t="shared" ref="N143" si="93">O143+P143</f>
        <v>0</v>
      </c>
      <c r="O143" s="224">
        <f>IFERROR($D$143*O189/100, 0)</f>
        <v>0</v>
      </c>
      <c r="P143" s="224">
        <f t="shared" si="92"/>
        <v>0</v>
      </c>
      <c r="Q143" s="220">
        <f t="shared" si="92"/>
        <v>0</v>
      </c>
    </row>
    <row r="144" spans="1:17" ht="102.75" thickBot="1">
      <c r="B144" s="121" t="s">
        <v>137</v>
      </c>
      <c r="C144" s="122" t="s">
        <v>446</v>
      </c>
      <c r="D144" s="123" t="s">
        <v>447</v>
      </c>
      <c r="E144" s="124" t="s">
        <v>240</v>
      </c>
      <c r="F144" s="125" t="s">
        <v>241</v>
      </c>
      <c r="G144" s="126" t="s">
        <v>242</v>
      </c>
      <c r="H144" s="127" t="s">
        <v>243</v>
      </c>
      <c r="I144" s="123" t="s">
        <v>244</v>
      </c>
      <c r="J144" s="125" t="s">
        <v>245</v>
      </c>
      <c r="K144" s="126" t="s">
        <v>246</v>
      </c>
      <c r="L144" s="127" t="s">
        <v>247</v>
      </c>
      <c r="M144" s="129" t="s">
        <v>248</v>
      </c>
      <c r="N144" s="123" t="s">
        <v>249</v>
      </c>
      <c r="O144" s="130" t="s">
        <v>250</v>
      </c>
      <c r="P144" s="127" t="s">
        <v>251</v>
      </c>
      <c r="Q144" s="124" t="s">
        <v>252</v>
      </c>
    </row>
    <row r="145" spans="1:35">
      <c r="B145" s="404" t="s">
        <v>139</v>
      </c>
      <c r="C145" s="405" t="s">
        <v>1339</v>
      </c>
      <c r="D145" s="406"/>
      <c r="E145" s="407"/>
      <c r="F145" s="408"/>
      <c r="G145" s="408"/>
      <c r="H145" s="408"/>
      <c r="I145" s="407"/>
      <c r="J145" s="408"/>
      <c r="K145" s="408"/>
      <c r="L145" s="408"/>
      <c r="M145" s="408"/>
      <c r="N145" s="408"/>
      <c r="O145" s="408"/>
      <c r="P145" s="408"/>
      <c r="Q145" s="408"/>
      <c r="R145" s="117" t="s">
        <v>448</v>
      </c>
    </row>
    <row r="146" spans="1:35" ht="25.5">
      <c r="A146" s="117" t="s">
        <v>1340</v>
      </c>
      <c r="B146" s="404">
        <v>1</v>
      </c>
      <c r="C146" s="409" t="s">
        <v>257</v>
      </c>
      <c r="D146" s="410">
        <f>O146+E146+I146+M146+P146+Q146</f>
        <v>100</v>
      </c>
      <c r="E146" s="411">
        <f t="shared" ref="E146:E189" si="94">SUM(F146:H146)</f>
        <v>36.009802434543992</v>
      </c>
      <c r="F146" s="412">
        <v>3.8409854934249235</v>
      </c>
      <c r="G146" s="412">
        <v>4.9346153476832688</v>
      </c>
      <c r="H146" s="412">
        <v>27.234201593435802</v>
      </c>
      <c r="I146" s="411">
        <f>SUM(J146:L146)</f>
        <v>60.485674430734726</v>
      </c>
      <c r="J146" s="412">
        <v>38.822429126047979</v>
      </c>
      <c r="K146" s="412">
        <v>16.963896581680011</v>
      </c>
      <c r="L146" s="412">
        <v>4.6993487230067332</v>
      </c>
      <c r="M146" s="412">
        <v>2.7920203387547553</v>
      </c>
      <c r="N146" s="413">
        <f t="shared" ref="N146:N147" si="95">O146+P146</f>
        <v>0.24090158871462619</v>
      </c>
      <c r="O146" s="412">
        <v>0.24090158871462619</v>
      </c>
      <c r="P146" s="412">
        <v>0</v>
      </c>
      <c r="Q146" s="412">
        <v>0.47160120725189253</v>
      </c>
    </row>
    <row r="147" spans="1:35" ht="15.75" thickBot="1">
      <c r="A147" s="117" t="s">
        <v>1341</v>
      </c>
      <c r="B147" s="414">
        <v>2</v>
      </c>
      <c r="C147" s="415" t="s">
        <v>292</v>
      </c>
      <c r="D147" s="416">
        <f>O147+E147+I147+M147+P147+Q147</f>
        <v>100</v>
      </c>
      <c r="E147" s="417">
        <f t="shared" si="94"/>
        <v>36.009802434543992</v>
      </c>
      <c r="F147" s="418">
        <v>3.8409854934249235</v>
      </c>
      <c r="G147" s="418">
        <v>4.9346153476832688</v>
      </c>
      <c r="H147" s="418">
        <v>27.234201593435802</v>
      </c>
      <c r="I147" s="417">
        <f>SUM(J147:L147)</f>
        <v>60.485674430734726</v>
      </c>
      <c r="J147" s="418">
        <v>38.822429126047979</v>
      </c>
      <c r="K147" s="418">
        <v>16.963896581680011</v>
      </c>
      <c r="L147" s="418">
        <v>4.6993487230067332</v>
      </c>
      <c r="M147" s="418">
        <v>2.7920203387547553</v>
      </c>
      <c r="N147" s="419">
        <f t="shared" si="95"/>
        <v>0.24090158871462619</v>
      </c>
      <c r="O147" s="418">
        <v>0.24090158871462619</v>
      </c>
      <c r="P147" s="418">
        <v>0</v>
      </c>
      <c r="Q147" s="418">
        <v>0.47160120725189253</v>
      </c>
    </row>
    <row r="148" spans="1:35" s="2" customFormat="1">
      <c r="A148" s="117"/>
      <c r="B148" s="420" t="s">
        <v>141</v>
      </c>
      <c r="C148" s="421" t="s">
        <v>1342</v>
      </c>
      <c r="D148" s="422"/>
      <c r="E148" s="423"/>
      <c r="F148" s="424"/>
      <c r="G148" s="424"/>
      <c r="H148" s="424"/>
      <c r="I148" s="423"/>
      <c r="J148" s="424"/>
      <c r="K148" s="424"/>
      <c r="L148" s="424"/>
      <c r="M148" s="424"/>
      <c r="N148" s="424"/>
      <c r="O148" s="424"/>
      <c r="P148" s="424"/>
      <c r="Q148" s="424"/>
      <c r="R148" s="117" t="s">
        <v>449</v>
      </c>
      <c r="S148" s="117"/>
      <c r="T148" s="117"/>
      <c r="U148" s="117"/>
      <c r="V148"/>
      <c r="W148"/>
      <c r="X148"/>
      <c r="Y148"/>
      <c r="Z148"/>
      <c r="AA148"/>
      <c r="AB148"/>
      <c r="AC148"/>
      <c r="AD148"/>
      <c r="AE148"/>
      <c r="AF148"/>
      <c r="AG148"/>
      <c r="AH148"/>
      <c r="AI148"/>
    </row>
    <row r="149" spans="1:35" s="2" customFormat="1" ht="25.5">
      <c r="A149" s="117" t="s">
        <v>1343</v>
      </c>
      <c r="B149" s="425">
        <v>1</v>
      </c>
      <c r="C149" s="426" t="s">
        <v>301</v>
      </c>
      <c r="D149" s="427">
        <f>O149+E149+I149+M149+P149+Q149</f>
        <v>100</v>
      </c>
      <c r="E149" s="428">
        <f t="shared" si="94"/>
        <v>36.009802434543992</v>
      </c>
      <c r="F149" s="429">
        <v>3.8409854934249235</v>
      </c>
      <c r="G149" s="429">
        <v>4.9346153476832688</v>
      </c>
      <c r="H149" s="429">
        <v>27.234201593435802</v>
      </c>
      <c r="I149" s="428">
        <f>SUM(J149:L149)</f>
        <v>60.485674430734726</v>
      </c>
      <c r="J149" s="429">
        <v>38.822429126047979</v>
      </c>
      <c r="K149" s="429">
        <v>16.963896581680011</v>
      </c>
      <c r="L149" s="429">
        <v>4.6993487230067332</v>
      </c>
      <c r="M149" s="429">
        <v>2.7920203387547553</v>
      </c>
      <c r="N149" s="430">
        <f t="shared" ref="N149:N150" si="96">O149+P149</f>
        <v>0.24090158871462619</v>
      </c>
      <c r="O149" s="429">
        <v>0.24090158871462619</v>
      </c>
      <c r="P149" s="429">
        <v>0</v>
      </c>
      <c r="Q149" s="429">
        <v>0.47160120725189253</v>
      </c>
      <c r="R149" s="117"/>
      <c r="S149" s="117"/>
      <c r="T149" s="117"/>
      <c r="U149" s="117"/>
      <c r="V149"/>
      <c r="W149"/>
      <c r="X149"/>
      <c r="Y149"/>
      <c r="Z149"/>
      <c r="AA149"/>
      <c r="AB149"/>
      <c r="AC149"/>
      <c r="AD149"/>
      <c r="AE149"/>
      <c r="AF149"/>
      <c r="AG149"/>
      <c r="AH149"/>
      <c r="AI149"/>
    </row>
    <row r="150" spans="1:35" s="2" customFormat="1" ht="15.75" thickBot="1">
      <c r="A150" s="117" t="s">
        <v>1344</v>
      </c>
      <c r="B150" s="431">
        <v>2</v>
      </c>
      <c r="C150" s="432" t="s">
        <v>303</v>
      </c>
      <c r="D150" s="433">
        <f>O150+E150+I150+M150+P150+Q150</f>
        <v>100</v>
      </c>
      <c r="E150" s="434">
        <f t="shared" si="94"/>
        <v>36.009802434543992</v>
      </c>
      <c r="F150" s="435">
        <v>3.8409854934249235</v>
      </c>
      <c r="G150" s="435">
        <v>4.9346153476832688</v>
      </c>
      <c r="H150" s="435">
        <v>27.234201593435802</v>
      </c>
      <c r="I150" s="434">
        <f>SUM(J150:L150)</f>
        <v>60.485674430734726</v>
      </c>
      <c r="J150" s="435">
        <v>38.822429126047979</v>
      </c>
      <c r="K150" s="435">
        <v>16.963896581680011</v>
      </c>
      <c r="L150" s="435">
        <v>4.6993487230067332</v>
      </c>
      <c r="M150" s="435">
        <v>2.7920203387547553</v>
      </c>
      <c r="N150" s="436">
        <f t="shared" si="96"/>
        <v>0.24090158871462619</v>
      </c>
      <c r="O150" s="435">
        <v>0.24090158871462619</v>
      </c>
      <c r="P150" s="435">
        <v>0</v>
      </c>
      <c r="Q150" s="435">
        <v>0.47160120725189253</v>
      </c>
      <c r="R150" s="117"/>
      <c r="S150" s="117"/>
      <c r="T150" s="117"/>
      <c r="U150" s="117"/>
      <c r="V150"/>
      <c r="W150"/>
      <c r="X150"/>
      <c r="Y150"/>
      <c r="Z150"/>
      <c r="AA150"/>
      <c r="AB150"/>
      <c r="AC150"/>
      <c r="AD150"/>
      <c r="AE150"/>
      <c r="AF150"/>
      <c r="AG150"/>
      <c r="AH150"/>
      <c r="AI150"/>
    </row>
    <row r="151" spans="1:35" s="2" customFormat="1">
      <c r="A151" s="117"/>
      <c r="B151" s="420" t="s">
        <v>143</v>
      </c>
      <c r="C151" s="405" t="s">
        <v>1345</v>
      </c>
      <c r="D151" s="422"/>
      <c r="E151" s="423"/>
      <c r="F151" s="424"/>
      <c r="G151" s="424"/>
      <c r="H151" s="424"/>
      <c r="I151" s="423"/>
      <c r="J151" s="424"/>
      <c r="K151" s="424"/>
      <c r="L151" s="424"/>
      <c r="M151" s="424"/>
      <c r="N151" s="424"/>
      <c r="O151" s="424"/>
      <c r="P151" s="424"/>
      <c r="Q151" s="424"/>
      <c r="R151" s="117" t="s">
        <v>450</v>
      </c>
      <c r="S151" s="117"/>
      <c r="T151" s="117"/>
      <c r="U151" s="117"/>
      <c r="V151"/>
      <c r="W151"/>
      <c r="X151"/>
      <c r="Y151"/>
      <c r="Z151"/>
      <c r="AA151"/>
      <c r="AB151"/>
      <c r="AC151"/>
      <c r="AD151"/>
      <c r="AE151"/>
      <c r="AF151"/>
      <c r="AG151"/>
      <c r="AH151"/>
      <c r="AI151"/>
    </row>
    <row r="152" spans="1:35" s="2" customFormat="1" ht="15.75" thickBot="1">
      <c r="A152" s="117" t="s">
        <v>1346</v>
      </c>
      <c r="B152" s="431">
        <v>1</v>
      </c>
      <c r="C152" s="437" t="s">
        <v>307</v>
      </c>
      <c r="D152" s="433">
        <f>O152+E152+I152+M152+P152+Q152</f>
        <v>100</v>
      </c>
      <c r="E152" s="434">
        <f t="shared" si="94"/>
        <v>36.009802434543992</v>
      </c>
      <c r="F152" s="435">
        <v>3.8409854934249235</v>
      </c>
      <c r="G152" s="435">
        <v>4.9346153476832688</v>
      </c>
      <c r="H152" s="435">
        <v>27.234201593435802</v>
      </c>
      <c r="I152" s="434">
        <f>SUM(J152:L152)</f>
        <v>60.485674430734726</v>
      </c>
      <c r="J152" s="435">
        <v>38.822429126047979</v>
      </c>
      <c r="K152" s="435">
        <v>16.963896581680011</v>
      </c>
      <c r="L152" s="435">
        <v>4.6993487230067332</v>
      </c>
      <c r="M152" s="435">
        <v>2.7920203387547553</v>
      </c>
      <c r="N152" s="436">
        <f>O152+P152</f>
        <v>0.24090158871462619</v>
      </c>
      <c r="O152" s="435">
        <v>0.24090158871462619</v>
      </c>
      <c r="P152" s="435">
        <v>0</v>
      </c>
      <c r="Q152" s="435">
        <v>0.47160120725189253</v>
      </c>
      <c r="R152" s="117"/>
      <c r="S152" s="117"/>
      <c r="T152" s="117"/>
      <c r="U152" s="117"/>
      <c r="V152"/>
      <c r="W152"/>
      <c r="X152"/>
      <c r="Y152"/>
      <c r="Z152"/>
      <c r="AA152"/>
      <c r="AB152"/>
      <c r="AC152"/>
      <c r="AD152"/>
      <c r="AE152"/>
      <c r="AF152"/>
      <c r="AG152"/>
      <c r="AH152"/>
      <c r="AI152"/>
    </row>
    <row r="153" spans="1:35" s="2" customFormat="1">
      <c r="A153" s="117"/>
      <c r="B153" s="420" t="s">
        <v>451</v>
      </c>
      <c r="C153" s="438" t="s">
        <v>1347</v>
      </c>
      <c r="D153" s="422"/>
      <c r="E153" s="423"/>
      <c r="F153" s="424"/>
      <c r="G153" s="424"/>
      <c r="H153" s="424"/>
      <c r="I153" s="423"/>
      <c r="J153" s="424"/>
      <c r="K153" s="424"/>
      <c r="L153" s="424"/>
      <c r="M153" s="424"/>
      <c r="N153" s="424"/>
      <c r="O153" s="424"/>
      <c r="P153" s="424"/>
      <c r="Q153" s="424"/>
      <c r="R153" s="117" t="s">
        <v>452</v>
      </c>
      <c r="S153" s="117"/>
      <c r="T153" s="117"/>
      <c r="U153" s="117"/>
      <c r="V153"/>
      <c r="W153"/>
      <c r="X153"/>
      <c r="Y153"/>
      <c r="Z153"/>
      <c r="AA153"/>
      <c r="AB153"/>
      <c r="AC153"/>
      <c r="AD153"/>
      <c r="AE153"/>
      <c r="AF153"/>
      <c r="AG153"/>
      <c r="AH153"/>
      <c r="AI153"/>
    </row>
    <row r="154" spans="1:35" s="2" customFormat="1">
      <c r="A154" s="117" t="s">
        <v>1348</v>
      </c>
      <c r="B154" s="425">
        <v>1</v>
      </c>
      <c r="C154" s="426" t="s">
        <v>263</v>
      </c>
      <c r="D154" s="427">
        <f t="shared" ref="D154:D159" si="97">O154+E154+I154+M154+P154+Q154</f>
        <v>100</v>
      </c>
      <c r="E154" s="428">
        <f t="shared" si="94"/>
        <v>36.009802434543992</v>
      </c>
      <c r="F154" s="429">
        <v>3.8409854934249235</v>
      </c>
      <c r="G154" s="429">
        <v>4.9346153476832688</v>
      </c>
      <c r="H154" s="429">
        <v>27.234201593435802</v>
      </c>
      <c r="I154" s="428">
        <f t="shared" ref="I154:I159" si="98">SUM(J154:L154)</f>
        <v>60.485674430734726</v>
      </c>
      <c r="J154" s="429">
        <v>38.822429126047979</v>
      </c>
      <c r="K154" s="429">
        <v>16.963896581680011</v>
      </c>
      <c r="L154" s="429">
        <v>4.6993487230067332</v>
      </c>
      <c r="M154" s="429">
        <v>2.7920203387547553</v>
      </c>
      <c r="N154" s="430">
        <f t="shared" ref="N154:N159" si="99">O154+P154</f>
        <v>0.24090158871462619</v>
      </c>
      <c r="O154" s="429">
        <v>0.24090158871462619</v>
      </c>
      <c r="P154" s="429">
        <v>0</v>
      </c>
      <c r="Q154" s="429">
        <v>0.47160120725189253</v>
      </c>
      <c r="R154" s="117"/>
      <c r="S154" s="117"/>
      <c r="T154" s="117"/>
      <c r="U154" s="117"/>
      <c r="V154"/>
      <c r="W154"/>
      <c r="X154"/>
      <c r="Y154"/>
      <c r="Z154"/>
      <c r="AA154"/>
      <c r="AB154"/>
      <c r="AC154"/>
      <c r="AD154"/>
      <c r="AE154"/>
      <c r="AF154"/>
      <c r="AG154"/>
      <c r="AH154"/>
      <c r="AI154"/>
    </row>
    <row r="155" spans="1:35" s="2" customFormat="1">
      <c r="A155" s="117" t="s">
        <v>1349</v>
      </c>
      <c r="B155" s="425">
        <v>2</v>
      </c>
      <c r="C155" s="426" t="s">
        <v>267</v>
      </c>
      <c r="D155" s="427">
        <f t="shared" si="97"/>
        <v>100</v>
      </c>
      <c r="E155" s="428">
        <f t="shared" si="94"/>
        <v>36.009802434543992</v>
      </c>
      <c r="F155" s="429">
        <v>3.8409854934249235</v>
      </c>
      <c r="G155" s="429">
        <v>4.9346153476832688</v>
      </c>
      <c r="H155" s="429">
        <v>27.234201593435802</v>
      </c>
      <c r="I155" s="428">
        <f t="shared" si="98"/>
        <v>60.485674430734726</v>
      </c>
      <c r="J155" s="429">
        <v>38.822429126047979</v>
      </c>
      <c r="K155" s="429">
        <v>16.963896581680011</v>
      </c>
      <c r="L155" s="429">
        <v>4.6993487230067332</v>
      </c>
      <c r="M155" s="429">
        <v>2.7920203387547553</v>
      </c>
      <c r="N155" s="430">
        <f t="shared" si="99"/>
        <v>0.24090158871462619</v>
      </c>
      <c r="O155" s="429">
        <v>0.24090158871462619</v>
      </c>
      <c r="P155" s="429">
        <v>0</v>
      </c>
      <c r="Q155" s="429">
        <v>0.47160120725189253</v>
      </c>
      <c r="R155" s="117"/>
      <c r="S155" s="117"/>
      <c r="T155" s="117"/>
      <c r="U155" s="117"/>
      <c r="V155"/>
      <c r="W155"/>
      <c r="X155"/>
      <c r="Y155"/>
      <c r="Z155"/>
      <c r="AA155"/>
      <c r="AB155"/>
      <c r="AC155"/>
      <c r="AD155"/>
      <c r="AE155"/>
      <c r="AF155"/>
      <c r="AG155"/>
      <c r="AH155"/>
      <c r="AI155"/>
    </row>
    <row r="156" spans="1:35" s="2" customFormat="1">
      <c r="A156" s="117" t="s">
        <v>1350</v>
      </c>
      <c r="B156" s="425">
        <v>3</v>
      </c>
      <c r="C156" s="426" t="s">
        <v>453</v>
      </c>
      <c r="D156" s="427">
        <f t="shared" si="97"/>
        <v>100</v>
      </c>
      <c r="E156" s="428">
        <f t="shared" si="94"/>
        <v>36.009802434543992</v>
      </c>
      <c r="F156" s="429">
        <v>3.8409854934249235</v>
      </c>
      <c r="G156" s="429">
        <v>4.9346153476832688</v>
      </c>
      <c r="H156" s="429">
        <v>27.234201593435802</v>
      </c>
      <c r="I156" s="428">
        <f t="shared" si="98"/>
        <v>60.485674430734726</v>
      </c>
      <c r="J156" s="429">
        <v>38.822429126047979</v>
      </c>
      <c r="K156" s="429">
        <v>16.963896581680011</v>
      </c>
      <c r="L156" s="429">
        <v>4.6993487230067332</v>
      </c>
      <c r="M156" s="429">
        <v>2.7920203387547553</v>
      </c>
      <c r="N156" s="430">
        <f t="shared" si="99"/>
        <v>0.24090158871462619</v>
      </c>
      <c r="O156" s="429">
        <v>0.24090158871462619</v>
      </c>
      <c r="P156" s="429">
        <v>0</v>
      </c>
      <c r="Q156" s="429">
        <v>0.47160120725189253</v>
      </c>
      <c r="R156" s="117"/>
      <c r="S156" s="117"/>
      <c r="T156" s="117"/>
      <c r="U156" s="117"/>
      <c r="V156"/>
      <c r="W156"/>
      <c r="X156"/>
      <c r="Y156"/>
      <c r="Z156"/>
      <c r="AA156"/>
      <c r="AB156"/>
      <c r="AC156"/>
      <c r="AD156"/>
      <c r="AE156"/>
      <c r="AF156"/>
      <c r="AG156"/>
      <c r="AH156"/>
      <c r="AI156"/>
    </row>
    <row r="157" spans="1:35" s="2" customFormat="1">
      <c r="A157" s="117" t="s">
        <v>1351</v>
      </c>
      <c r="B157" s="425">
        <v>4</v>
      </c>
      <c r="C157" s="426" t="s">
        <v>454</v>
      </c>
      <c r="D157" s="427">
        <f t="shared" si="97"/>
        <v>100</v>
      </c>
      <c r="E157" s="428">
        <f t="shared" si="94"/>
        <v>36.009802434543992</v>
      </c>
      <c r="F157" s="429">
        <v>3.8409854934249235</v>
      </c>
      <c r="G157" s="429">
        <v>4.9346153476832688</v>
      </c>
      <c r="H157" s="429">
        <v>27.234201593435802</v>
      </c>
      <c r="I157" s="428">
        <f t="shared" si="98"/>
        <v>60.485674430734726</v>
      </c>
      <c r="J157" s="429">
        <v>38.822429126047979</v>
      </c>
      <c r="K157" s="429">
        <v>16.963896581680011</v>
      </c>
      <c r="L157" s="429">
        <v>4.6993487230067332</v>
      </c>
      <c r="M157" s="429">
        <v>2.7920203387547553</v>
      </c>
      <c r="N157" s="430">
        <f t="shared" si="99"/>
        <v>0.24090158871462619</v>
      </c>
      <c r="O157" s="429">
        <v>0.24090158871462619</v>
      </c>
      <c r="P157" s="429">
        <v>0</v>
      </c>
      <c r="Q157" s="429">
        <v>0.47160120725189253</v>
      </c>
      <c r="R157" s="117"/>
      <c r="S157" s="117"/>
      <c r="T157" s="117"/>
      <c r="U157" s="117"/>
      <c r="V157"/>
      <c r="W157"/>
      <c r="X157"/>
      <c r="Y157"/>
      <c r="Z157"/>
      <c r="AA157"/>
      <c r="AB157"/>
      <c r="AC157"/>
      <c r="AD157"/>
      <c r="AE157"/>
      <c r="AF157"/>
      <c r="AG157"/>
      <c r="AH157"/>
      <c r="AI157"/>
    </row>
    <row r="158" spans="1:35" s="2" customFormat="1" ht="26.25" thickBot="1">
      <c r="A158" s="117" t="s">
        <v>1352</v>
      </c>
      <c r="B158" s="431">
        <v>5</v>
      </c>
      <c r="C158" s="432" t="s">
        <v>316</v>
      </c>
      <c r="D158" s="433">
        <f t="shared" si="97"/>
        <v>100</v>
      </c>
      <c r="E158" s="434">
        <f t="shared" si="94"/>
        <v>36.009802434543992</v>
      </c>
      <c r="F158" s="435">
        <v>3.8409854934249235</v>
      </c>
      <c r="G158" s="435">
        <v>4.9346153476832688</v>
      </c>
      <c r="H158" s="435">
        <v>27.234201593435802</v>
      </c>
      <c r="I158" s="434">
        <f t="shared" si="98"/>
        <v>60.485674430734726</v>
      </c>
      <c r="J158" s="435">
        <v>38.822429126047979</v>
      </c>
      <c r="K158" s="435">
        <v>16.963896581680011</v>
      </c>
      <c r="L158" s="435">
        <v>4.6993487230067332</v>
      </c>
      <c r="M158" s="435">
        <v>2.7920203387547553</v>
      </c>
      <c r="N158" s="436">
        <f t="shared" si="99"/>
        <v>0.24090158871462619</v>
      </c>
      <c r="O158" s="435">
        <v>0.24090158871462619</v>
      </c>
      <c r="P158" s="435">
        <v>0</v>
      </c>
      <c r="Q158" s="435">
        <v>0.47160120725189253</v>
      </c>
      <c r="R158" s="117"/>
      <c r="S158" s="117"/>
      <c r="T158" s="117"/>
      <c r="U158" s="117"/>
      <c r="V158"/>
      <c r="W158"/>
      <c r="X158"/>
      <c r="Y158"/>
      <c r="Z158"/>
      <c r="AA158"/>
      <c r="AB158"/>
      <c r="AC158"/>
      <c r="AD158"/>
      <c r="AE158"/>
      <c r="AF158"/>
      <c r="AG158"/>
      <c r="AH158"/>
      <c r="AI158"/>
    </row>
    <row r="159" spans="1:35" s="2" customFormat="1" ht="15.75" thickBot="1">
      <c r="A159" s="117" t="s">
        <v>1353</v>
      </c>
      <c r="B159" s="439" t="s">
        <v>455</v>
      </c>
      <c r="C159" s="440" t="s">
        <v>1354</v>
      </c>
      <c r="D159" s="441">
        <f t="shared" si="97"/>
        <v>100</v>
      </c>
      <c r="E159" s="442">
        <f t="shared" si="94"/>
        <v>36.009802434543992</v>
      </c>
      <c r="F159" s="443">
        <v>3.8409854934249235</v>
      </c>
      <c r="G159" s="443">
        <v>4.9346153476832688</v>
      </c>
      <c r="H159" s="443">
        <v>27.234201593435802</v>
      </c>
      <c r="I159" s="442">
        <f t="shared" si="98"/>
        <v>60.485674430734726</v>
      </c>
      <c r="J159" s="443">
        <v>38.822429126047979</v>
      </c>
      <c r="K159" s="443">
        <v>16.963896581680011</v>
      </c>
      <c r="L159" s="443">
        <v>4.6993487230067332</v>
      </c>
      <c r="M159" s="443">
        <v>2.7920203387547553</v>
      </c>
      <c r="N159" s="444">
        <f t="shared" si="99"/>
        <v>0.24090158871462619</v>
      </c>
      <c r="O159" s="443">
        <v>0.24090158871462619</v>
      </c>
      <c r="P159" s="443">
        <v>0</v>
      </c>
      <c r="Q159" s="443">
        <v>0.47160120725189253</v>
      </c>
      <c r="R159" s="117" t="s">
        <v>456</v>
      </c>
      <c r="S159" s="117"/>
      <c r="T159" s="117"/>
      <c r="U159" s="117"/>
      <c r="V159"/>
      <c r="W159"/>
      <c r="X159"/>
      <c r="Y159"/>
      <c r="Z159"/>
      <c r="AA159"/>
      <c r="AB159"/>
      <c r="AC159"/>
      <c r="AD159"/>
      <c r="AE159"/>
      <c r="AF159"/>
      <c r="AG159"/>
      <c r="AH159"/>
      <c r="AI159"/>
    </row>
    <row r="160" spans="1:35" s="2" customFormat="1">
      <c r="A160" s="117"/>
      <c r="B160" s="420" t="s">
        <v>457</v>
      </c>
      <c r="C160" s="421" t="s">
        <v>1355</v>
      </c>
      <c r="D160" s="422"/>
      <c r="E160" s="423"/>
      <c r="F160" s="424"/>
      <c r="G160" s="424"/>
      <c r="H160" s="424"/>
      <c r="I160" s="423"/>
      <c r="J160" s="424"/>
      <c r="K160" s="424"/>
      <c r="L160" s="424"/>
      <c r="M160" s="424"/>
      <c r="N160" s="424"/>
      <c r="O160" s="424"/>
      <c r="P160" s="424"/>
      <c r="Q160" s="424"/>
      <c r="R160" s="117" t="s">
        <v>458</v>
      </c>
      <c r="S160" s="117"/>
      <c r="T160" s="117"/>
      <c r="U160" s="117"/>
      <c r="V160"/>
      <c r="W160"/>
      <c r="X160"/>
      <c r="Y160"/>
      <c r="Z160"/>
      <c r="AA160"/>
      <c r="AB160"/>
      <c r="AC160"/>
      <c r="AD160"/>
      <c r="AE160"/>
      <c r="AF160"/>
      <c r="AG160"/>
      <c r="AH160"/>
      <c r="AI160"/>
    </row>
    <row r="161" spans="1:35" s="2" customFormat="1">
      <c r="A161" s="117" t="s">
        <v>1356</v>
      </c>
      <c r="B161" s="425">
        <v>1</v>
      </c>
      <c r="C161" s="426" t="s">
        <v>271</v>
      </c>
      <c r="D161" s="427">
        <f>O161+E161+I161+M161+P161+Q161</f>
        <v>100</v>
      </c>
      <c r="E161" s="428">
        <f t="shared" si="94"/>
        <v>36.009802434543992</v>
      </c>
      <c r="F161" s="429">
        <v>3.8409854934249235</v>
      </c>
      <c r="G161" s="429">
        <v>4.9346153476832688</v>
      </c>
      <c r="H161" s="429">
        <v>27.234201593435802</v>
      </c>
      <c r="I161" s="428">
        <f>SUM(J161:L161)</f>
        <v>60.485674430734726</v>
      </c>
      <c r="J161" s="429">
        <v>38.822429126047979</v>
      </c>
      <c r="K161" s="429">
        <v>16.963896581680011</v>
      </c>
      <c r="L161" s="429">
        <v>4.6993487230067332</v>
      </c>
      <c r="M161" s="429">
        <v>2.7920203387547553</v>
      </c>
      <c r="N161" s="430">
        <f t="shared" ref="N161:N226" si="100">O161+P161</f>
        <v>0.24090158871462619</v>
      </c>
      <c r="O161" s="429">
        <v>0.24090158871462619</v>
      </c>
      <c r="P161" s="429">
        <v>0</v>
      </c>
      <c r="Q161" s="429">
        <v>0.47160120725189253</v>
      </c>
      <c r="R161" s="117"/>
      <c r="S161" s="117"/>
      <c r="T161" s="117"/>
      <c r="U161" s="117"/>
      <c r="V161"/>
      <c r="W161"/>
      <c r="X161"/>
      <c r="Y161"/>
      <c r="Z161"/>
      <c r="AA161"/>
      <c r="AB161"/>
      <c r="AC161"/>
      <c r="AD161"/>
      <c r="AE161"/>
      <c r="AF161"/>
      <c r="AG161"/>
      <c r="AH161"/>
      <c r="AI161"/>
    </row>
    <row r="162" spans="1:35" s="2" customFormat="1">
      <c r="A162" s="117" t="s">
        <v>1357</v>
      </c>
      <c r="B162" s="425">
        <v>2</v>
      </c>
      <c r="C162" s="445" t="s">
        <v>324</v>
      </c>
      <c r="D162" s="427">
        <f>O162+E162+I162+M162+P162+Q162</f>
        <v>100</v>
      </c>
      <c r="E162" s="428">
        <f t="shared" si="94"/>
        <v>36.009802434543992</v>
      </c>
      <c r="F162" s="429">
        <v>3.8409854934249235</v>
      </c>
      <c r="G162" s="429">
        <v>4.9346153476832688</v>
      </c>
      <c r="H162" s="429">
        <v>27.234201593435802</v>
      </c>
      <c r="I162" s="428">
        <f>SUM(J162:L162)</f>
        <v>60.485674430734726</v>
      </c>
      <c r="J162" s="429">
        <v>38.822429126047979</v>
      </c>
      <c r="K162" s="429">
        <v>16.963896581680011</v>
      </c>
      <c r="L162" s="429">
        <v>4.6993487230067332</v>
      </c>
      <c r="M162" s="429">
        <v>2.7920203387547553</v>
      </c>
      <c r="N162" s="430">
        <f t="shared" si="100"/>
        <v>0.24090158871462619</v>
      </c>
      <c r="O162" s="429">
        <v>0.24090158871462619</v>
      </c>
      <c r="P162" s="429">
        <v>0</v>
      </c>
      <c r="Q162" s="429">
        <v>0.47160120725189253</v>
      </c>
      <c r="R162" s="117"/>
      <c r="S162" s="117"/>
      <c r="T162" s="117"/>
      <c r="U162" s="117"/>
      <c r="V162"/>
      <c r="W162"/>
      <c r="X162"/>
      <c r="Y162"/>
      <c r="Z162"/>
      <c r="AA162"/>
      <c r="AB162"/>
      <c r="AC162"/>
      <c r="AD162"/>
      <c r="AE162"/>
      <c r="AF162"/>
      <c r="AG162"/>
      <c r="AH162"/>
      <c r="AI162"/>
    </row>
    <row r="163" spans="1:35" s="2" customFormat="1">
      <c r="A163" s="117" t="s">
        <v>1358</v>
      </c>
      <c r="B163" s="425">
        <v>3</v>
      </c>
      <c r="C163" s="426" t="s">
        <v>459</v>
      </c>
      <c r="D163" s="427">
        <f>O163+E163+I163+M163+P163+Q163</f>
        <v>100</v>
      </c>
      <c r="E163" s="428">
        <f t="shared" si="94"/>
        <v>36.009802434543992</v>
      </c>
      <c r="F163" s="429">
        <v>3.8409854934249235</v>
      </c>
      <c r="G163" s="429">
        <v>4.9346153476832688</v>
      </c>
      <c r="H163" s="429">
        <v>27.234201593435802</v>
      </c>
      <c r="I163" s="428">
        <f>SUM(J163:L163)</f>
        <v>60.485674430734726</v>
      </c>
      <c r="J163" s="429">
        <v>38.822429126047979</v>
      </c>
      <c r="K163" s="429">
        <v>16.963896581680011</v>
      </c>
      <c r="L163" s="429">
        <v>4.6993487230067332</v>
      </c>
      <c r="M163" s="429">
        <v>2.7920203387547553</v>
      </c>
      <c r="N163" s="430">
        <f t="shared" si="100"/>
        <v>0.24090158871462619</v>
      </c>
      <c r="O163" s="429">
        <v>0.24090158871462619</v>
      </c>
      <c r="P163" s="429">
        <v>0</v>
      </c>
      <c r="Q163" s="429">
        <v>0.47160120725189253</v>
      </c>
      <c r="R163" s="117"/>
      <c r="S163" s="117"/>
      <c r="T163" s="117"/>
      <c r="U163" s="117"/>
      <c r="V163"/>
      <c r="W163"/>
      <c r="X163"/>
      <c r="Y163"/>
      <c r="Z163"/>
      <c r="AA163"/>
      <c r="AB163"/>
      <c r="AC163"/>
      <c r="AD163"/>
      <c r="AE163"/>
      <c r="AF163"/>
      <c r="AG163"/>
      <c r="AH163"/>
      <c r="AI163"/>
    </row>
    <row r="164" spans="1:35" s="2" customFormat="1">
      <c r="A164" s="117" t="s">
        <v>1359</v>
      </c>
      <c r="B164" s="431">
        <v>4</v>
      </c>
      <c r="C164" s="432" t="s">
        <v>328</v>
      </c>
      <c r="D164" s="427">
        <f>O164+E164+I164+M164+P164+Q164</f>
        <v>100</v>
      </c>
      <c r="E164" s="428">
        <f t="shared" ref="E164" si="101">SUM(F164:H164)</f>
        <v>36.009802434543992</v>
      </c>
      <c r="F164" s="429">
        <v>3.8409854934249235</v>
      </c>
      <c r="G164" s="429">
        <v>4.9346153476832688</v>
      </c>
      <c r="H164" s="429">
        <v>27.234201593435802</v>
      </c>
      <c r="I164" s="428">
        <f>SUM(J164:L164)</f>
        <v>60.485674430734726</v>
      </c>
      <c r="J164" s="429">
        <v>38.822429126047979</v>
      </c>
      <c r="K164" s="429">
        <v>16.963896581680011</v>
      </c>
      <c r="L164" s="429">
        <v>4.6993487230067332</v>
      </c>
      <c r="M164" s="429">
        <v>2.7920203387547553</v>
      </c>
      <c r="N164" s="430">
        <f t="shared" si="100"/>
        <v>0.24090158871462619</v>
      </c>
      <c r="O164" s="429">
        <v>0.24090158871462619</v>
      </c>
      <c r="P164" s="429">
        <v>0</v>
      </c>
      <c r="Q164" s="429">
        <v>0.47160120725189253</v>
      </c>
      <c r="R164" s="117"/>
      <c r="S164" s="117"/>
      <c r="T164" s="117"/>
      <c r="U164" s="117"/>
      <c r="V164"/>
      <c r="W164"/>
      <c r="X164"/>
      <c r="Y164"/>
      <c r="Z164"/>
      <c r="AA164"/>
      <c r="AB164"/>
      <c r="AC164"/>
      <c r="AD164"/>
      <c r="AE164"/>
      <c r="AF164"/>
      <c r="AG164"/>
      <c r="AH164"/>
      <c r="AI164"/>
    </row>
    <row r="165" spans="1:35" s="2" customFormat="1" ht="15.75" thickBot="1">
      <c r="A165" s="117" t="s">
        <v>1360</v>
      </c>
      <c r="B165" s="431">
        <v>5</v>
      </c>
      <c r="C165" s="432" t="s">
        <v>460</v>
      </c>
      <c r="D165" s="433">
        <f>O165+E165+I165+M165+P165+Q165</f>
        <v>100</v>
      </c>
      <c r="E165" s="434">
        <f t="shared" si="94"/>
        <v>36.009802434543992</v>
      </c>
      <c r="F165" s="435">
        <v>3.8409854934249235</v>
      </c>
      <c r="G165" s="435">
        <v>4.9346153476832688</v>
      </c>
      <c r="H165" s="435">
        <v>27.234201593435802</v>
      </c>
      <c r="I165" s="434">
        <f>SUM(J165:L165)</f>
        <v>60.485674430734726</v>
      </c>
      <c r="J165" s="435">
        <v>38.822429126047979</v>
      </c>
      <c r="K165" s="435">
        <v>16.963896581680011</v>
      </c>
      <c r="L165" s="435">
        <v>4.6993487230067332</v>
      </c>
      <c r="M165" s="435">
        <v>2.7920203387547553</v>
      </c>
      <c r="N165" s="436">
        <f t="shared" si="100"/>
        <v>0.24090158871462619</v>
      </c>
      <c r="O165" s="435">
        <v>0.24090158871462619</v>
      </c>
      <c r="P165" s="435">
        <v>0</v>
      </c>
      <c r="Q165" s="435">
        <v>0.47160120725189253</v>
      </c>
      <c r="R165" s="117"/>
      <c r="S165" s="117"/>
      <c r="T165" s="117"/>
      <c r="U165" s="117"/>
      <c r="V165"/>
      <c r="W165"/>
      <c r="X165"/>
      <c r="Y165"/>
      <c r="Z165"/>
      <c r="AA165"/>
      <c r="AB165"/>
      <c r="AC165"/>
      <c r="AD165"/>
      <c r="AE165"/>
      <c r="AF165"/>
      <c r="AG165"/>
      <c r="AH165"/>
      <c r="AI165"/>
    </row>
    <row r="166" spans="1:35" s="2" customFormat="1">
      <c r="A166" s="117"/>
      <c r="B166" s="420" t="s">
        <v>461</v>
      </c>
      <c r="C166" s="421" t="s">
        <v>1361</v>
      </c>
      <c r="D166" s="422"/>
      <c r="E166" s="423"/>
      <c r="F166" s="424"/>
      <c r="G166" s="424"/>
      <c r="H166" s="424"/>
      <c r="I166" s="423"/>
      <c r="J166" s="424"/>
      <c r="K166" s="424"/>
      <c r="L166" s="424"/>
      <c r="M166" s="424"/>
      <c r="N166" s="424"/>
      <c r="O166" s="424"/>
      <c r="P166" s="424"/>
      <c r="Q166" s="424"/>
      <c r="R166" s="117" t="s">
        <v>462</v>
      </c>
      <c r="S166" s="117"/>
      <c r="T166" s="117"/>
      <c r="U166" s="117"/>
      <c r="V166"/>
      <c r="W166"/>
      <c r="X166"/>
      <c r="Y166"/>
      <c r="Z166"/>
      <c r="AA166"/>
      <c r="AB166"/>
      <c r="AC166"/>
      <c r="AD166"/>
      <c r="AE166"/>
      <c r="AF166"/>
      <c r="AG166"/>
      <c r="AH166"/>
      <c r="AI166"/>
    </row>
    <row r="167" spans="1:35" s="2" customFormat="1">
      <c r="A167" s="117" t="s">
        <v>1362</v>
      </c>
      <c r="B167" s="425">
        <v>1</v>
      </c>
      <c r="C167" s="426" t="s">
        <v>463</v>
      </c>
      <c r="D167" s="427">
        <f>O167+E167+I167+M167+P167+Q167</f>
        <v>100</v>
      </c>
      <c r="E167" s="428">
        <f t="shared" si="94"/>
        <v>36.009802434543992</v>
      </c>
      <c r="F167" s="429">
        <v>3.8409854934249235</v>
      </c>
      <c r="G167" s="429">
        <v>4.9346153476832688</v>
      </c>
      <c r="H167" s="429">
        <v>27.234201593435802</v>
      </c>
      <c r="I167" s="428">
        <f>SUM(J167:L167)</f>
        <v>60.485674430734726</v>
      </c>
      <c r="J167" s="429">
        <v>38.822429126047979</v>
      </c>
      <c r="K167" s="429">
        <v>16.963896581680011</v>
      </c>
      <c r="L167" s="429">
        <v>4.6993487230067332</v>
      </c>
      <c r="M167" s="429">
        <v>2.7920203387547553</v>
      </c>
      <c r="N167" s="430">
        <f t="shared" si="100"/>
        <v>0.24090158871462619</v>
      </c>
      <c r="O167" s="429">
        <v>0.24090158871462619</v>
      </c>
      <c r="P167" s="429">
        <v>0</v>
      </c>
      <c r="Q167" s="429">
        <v>0.47160120725189253</v>
      </c>
      <c r="R167" s="117"/>
      <c r="S167" s="117"/>
      <c r="T167" s="117"/>
      <c r="U167" s="117"/>
      <c r="V167"/>
      <c r="W167"/>
      <c r="X167"/>
      <c r="Y167"/>
      <c r="Z167"/>
      <c r="AA167"/>
      <c r="AB167"/>
      <c r="AC167"/>
      <c r="AD167"/>
      <c r="AE167"/>
      <c r="AF167"/>
      <c r="AG167"/>
      <c r="AH167"/>
      <c r="AI167"/>
    </row>
    <row r="168" spans="1:35" s="2" customFormat="1">
      <c r="A168" s="117" t="s">
        <v>1363</v>
      </c>
      <c r="B168" s="431">
        <v>2</v>
      </c>
      <c r="C168" s="432" t="s">
        <v>464</v>
      </c>
      <c r="D168" s="427">
        <f>O168+E168+I168+M168+P168+Q168</f>
        <v>100</v>
      </c>
      <c r="E168" s="428">
        <f t="shared" si="94"/>
        <v>36.009802434543992</v>
      </c>
      <c r="F168" s="446">
        <v>3.8409854934249235</v>
      </c>
      <c r="G168" s="446">
        <v>4.9346153476832688</v>
      </c>
      <c r="H168" s="446">
        <v>27.234201593435802</v>
      </c>
      <c r="I168" s="428">
        <f>SUM(J168:L168)</f>
        <v>60.485674430734726</v>
      </c>
      <c r="J168" s="446">
        <v>38.822429126047979</v>
      </c>
      <c r="K168" s="446">
        <v>16.963896581680011</v>
      </c>
      <c r="L168" s="446">
        <v>4.6993487230067332</v>
      </c>
      <c r="M168" s="446">
        <v>2.7920203387547553</v>
      </c>
      <c r="N168" s="447">
        <f t="shared" si="100"/>
        <v>0.24090158871462619</v>
      </c>
      <c r="O168" s="446">
        <v>0.24090158871462619</v>
      </c>
      <c r="P168" s="446">
        <v>0</v>
      </c>
      <c r="Q168" s="446">
        <v>0.47160120725189253</v>
      </c>
      <c r="R168" s="117"/>
      <c r="S168" s="117"/>
      <c r="T168" s="117"/>
      <c r="U168" s="117"/>
      <c r="V168"/>
      <c r="W168"/>
      <c r="X168"/>
      <c r="Y168"/>
      <c r="Z168"/>
      <c r="AA168"/>
      <c r="AB168"/>
      <c r="AC168"/>
      <c r="AD168"/>
      <c r="AE168"/>
      <c r="AF168"/>
      <c r="AG168"/>
      <c r="AH168"/>
      <c r="AI168"/>
    </row>
    <row r="169" spans="1:35" s="2" customFormat="1" ht="15.75" thickBot="1">
      <c r="A169" s="117" t="s">
        <v>1364</v>
      </c>
      <c r="B169" s="431">
        <v>3</v>
      </c>
      <c r="C169" s="432" t="s">
        <v>344</v>
      </c>
      <c r="D169" s="433">
        <f>O169+E169+I169+M169+P169+Q169</f>
        <v>100</v>
      </c>
      <c r="E169" s="434">
        <f t="shared" si="94"/>
        <v>36.009802434543992</v>
      </c>
      <c r="F169" s="435">
        <v>3.8409854934249235</v>
      </c>
      <c r="G169" s="435">
        <v>4.9346153476832688</v>
      </c>
      <c r="H169" s="435">
        <v>27.234201593435802</v>
      </c>
      <c r="I169" s="434">
        <f>SUM(J169:L169)</f>
        <v>60.485674430734726</v>
      </c>
      <c r="J169" s="435">
        <v>38.822429126047979</v>
      </c>
      <c r="K169" s="435">
        <v>16.963896581680011</v>
      </c>
      <c r="L169" s="435">
        <v>4.6993487230067332</v>
      </c>
      <c r="M169" s="435">
        <v>2.7920203387547553</v>
      </c>
      <c r="N169" s="436">
        <f t="shared" si="100"/>
        <v>0.24090158871462619</v>
      </c>
      <c r="O169" s="435">
        <v>0.24090158871462619</v>
      </c>
      <c r="P169" s="435">
        <v>0</v>
      </c>
      <c r="Q169" s="435">
        <v>0.47160120725189253</v>
      </c>
      <c r="R169" s="117"/>
      <c r="S169" s="117"/>
      <c r="T169" s="117"/>
      <c r="U169" s="117"/>
      <c r="V169"/>
      <c r="W169"/>
      <c r="X169"/>
      <c r="Y169"/>
      <c r="Z169"/>
      <c r="AA169"/>
      <c r="AB169"/>
      <c r="AC169"/>
      <c r="AD169"/>
      <c r="AE169"/>
      <c r="AF169"/>
      <c r="AG169"/>
      <c r="AH169"/>
      <c r="AI169"/>
    </row>
    <row r="170" spans="1:35" s="2" customFormat="1">
      <c r="A170" s="117"/>
      <c r="B170" s="420" t="s">
        <v>465</v>
      </c>
      <c r="C170" s="421" t="s">
        <v>1365</v>
      </c>
      <c r="D170" s="422"/>
      <c r="E170" s="423"/>
      <c r="F170" s="424"/>
      <c r="G170" s="424"/>
      <c r="H170" s="424"/>
      <c r="I170" s="423"/>
      <c r="J170" s="424"/>
      <c r="K170" s="424"/>
      <c r="L170" s="424"/>
      <c r="M170" s="424"/>
      <c r="N170" s="424"/>
      <c r="O170" s="424"/>
      <c r="P170" s="424"/>
      <c r="Q170" s="424"/>
      <c r="R170" s="117" t="s">
        <v>466</v>
      </c>
      <c r="S170" s="117"/>
      <c r="T170" s="117"/>
      <c r="U170" s="117"/>
      <c r="V170"/>
      <c r="W170"/>
      <c r="X170"/>
      <c r="Y170"/>
      <c r="Z170"/>
      <c r="AA170"/>
      <c r="AB170"/>
      <c r="AC170"/>
      <c r="AD170"/>
      <c r="AE170"/>
      <c r="AF170"/>
      <c r="AG170"/>
      <c r="AH170"/>
      <c r="AI170"/>
    </row>
    <row r="171" spans="1:35" s="2" customFormat="1">
      <c r="A171" s="117" t="s">
        <v>1366</v>
      </c>
      <c r="B171" s="425">
        <v>1</v>
      </c>
      <c r="C171" s="426" t="s">
        <v>467</v>
      </c>
      <c r="D171" s="427">
        <f>O171+E171+I171+M171+P171+Q171</f>
        <v>100</v>
      </c>
      <c r="E171" s="428">
        <f t="shared" si="94"/>
        <v>36.009802434543992</v>
      </c>
      <c r="F171" s="429">
        <v>3.8409854934249235</v>
      </c>
      <c r="G171" s="429">
        <v>4.9346153476832688</v>
      </c>
      <c r="H171" s="429">
        <v>27.234201593435802</v>
      </c>
      <c r="I171" s="428">
        <f>SUM(J171:L171)</f>
        <v>60.485674430734726</v>
      </c>
      <c r="J171" s="429">
        <v>38.822429126047979</v>
      </c>
      <c r="K171" s="429">
        <v>16.963896581680011</v>
      </c>
      <c r="L171" s="429">
        <v>4.6993487230067332</v>
      </c>
      <c r="M171" s="429">
        <v>2.7920203387547553</v>
      </c>
      <c r="N171" s="430">
        <f t="shared" si="100"/>
        <v>0.24090158871462619</v>
      </c>
      <c r="O171" s="429">
        <v>0.24090158871462619</v>
      </c>
      <c r="P171" s="429">
        <v>0</v>
      </c>
      <c r="Q171" s="429">
        <v>0.47160120725189253</v>
      </c>
      <c r="R171" s="117"/>
      <c r="S171" s="117"/>
      <c r="T171" s="117"/>
      <c r="U171" s="117"/>
      <c r="V171"/>
      <c r="W171"/>
      <c r="X171"/>
      <c r="Y171"/>
      <c r="Z171"/>
      <c r="AA171"/>
      <c r="AB171"/>
      <c r="AC171"/>
      <c r="AD171"/>
      <c r="AE171"/>
      <c r="AF171"/>
      <c r="AG171"/>
      <c r="AH171"/>
      <c r="AI171"/>
    </row>
    <row r="172" spans="1:35" s="2" customFormat="1" ht="15.75" thickBot="1">
      <c r="A172" s="117" t="s">
        <v>1367</v>
      </c>
      <c r="B172" s="431">
        <v>2</v>
      </c>
      <c r="C172" s="432" t="s">
        <v>468</v>
      </c>
      <c r="D172" s="433">
        <f>O172+E172+I172+M172+P172+Q172</f>
        <v>100</v>
      </c>
      <c r="E172" s="434">
        <f t="shared" si="94"/>
        <v>36.009802434543992</v>
      </c>
      <c r="F172" s="435">
        <v>3.8409854934249235</v>
      </c>
      <c r="G172" s="435">
        <v>4.9346153476832688</v>
      </c>
      <c r="H172" s="435">
        <v>27.234201593435802</v>
      </c>
      <c r="I172" s="434">
        <f>SUM(J172:L172)</f>
        <v>60.485674430734726</v>
      </c>
      <c r="J172" s="435">
        <v>38.822429126047979</v>
      </c>
      <c r="K172" s="435">
        <v>16.963896581680011</v>
      </c>
      <c r="L172" s="435">
        <v>4.6993487230067332</v>
      </c>
      <c r="M172" s="435">
        <v>2.7920203387547553</v>
      </c>
      <c r="N172" s="436">
        <f t="shared" si="100"/>
        <v>0.24090158871462619</v>
      </c>
      <c r="O172" s="435">
        <v>0.24090158871462619</v>
      </c>
      <c r="P172" s="435">
        <v>0</v>
      </c>
      <c r="Q172" s="435">
        <v>0.47160120725189253</v>
      </c>
      <c r="R172" s="117"/>
      <c r="S172" s="117"/>
      <c r="T172" s="117"/>
      <c r="U172" s="117"/>
      <c r="V172"/>
      <c r="W172"/>
      <c r="X172"/>
      <c r="Y172"/>
      <c r="Z172"/>
      <c r="AA172"/>
      <c r="AB172"/>
      <c r="AC172"/>
      <c r="AD172"/>
      <c r="AE172"/>
      <c r="AF172"/>
      <c r="AG172"/>
      <c r="AH172"/>
      <c r="AI172"/>
    </row>
    <row r="173" spans="1:35" s="2" customFormat="1">
      <c r="A173" s="117"/>
      <c r="B173" s="420" t="s">
        <v>469</v>
      </c>
      <c r="C173" s="421" t="s">
        <v>1368</v>
      </c>
      <c r="D173" s="422"/>
      <c r="E173" s="423"/>
      <c r="F173" s="424"/>
      <c r="G173" s="424"/>
      <c r="H173" s="424"/>
      <c r="I173" s="423"/>
      <c r="J173" s="424"/>
      <c r="K173" s="424"/>
      <c r="L173" s="424"/>
      <c r="M173" s="424"/>
      <c r="N173" s="424"/>
      <c r="O173" s="424"/>
      <c r="P173" s="424"/>
      <c r="Q173" s="424"/>
      <c r="R173" s="117" t="s">
        <v>470</v>
      </c>
      <c r="S173" s="117"/>
      <c r="T173" s="117"/>
      <c r="U173" s="117"/>
      <c r="V173"/>
      <c r="W173"/>
      <c r="X173"/>
      <c r="Y173"/>
      <c r="Z173"/>
      <c r="AA173"/>
      <c r="AB173"/>
      <c r="AC173"/>
      <c r="AD173"/>
      <c r="AE173"/>
      <c r="AF173"/>
      <c r="AG173"/>
      <c r="AH173"/>
      <c r="AI173"/>
    </row>
    <row r="174" spans="1:35" s="2" customFormat="1">
      <c r="A174" s="117" t="s">
        <v>1369</v>
      </c>
      <c r="B174" s="425">
        <v>1</v>
      </c>
      <c r="C174" s="426" t="s">
        <v>471</v>
      </c>
      <c r="D174" s="427">
        <f t="shared" ref="D174:D189" si="102">O174+E174+I174+M174+P174+Q174</f>
        <v>100</v>
      </c>
      <c r="E174" s="428">
        <f t="shared" si="94"/>
        <v>36.009802434543992</v>
      </c>
      <c r="F174" s="429">
        <v>3.8409854934249235</v>
      </c>
      <c r="G174" s="429">
        <v>4.9346153476832688</v>
      </c>
      <c r="H174" s="429">
        <v>27.234201593435802</v>
      </c>
      <c r="I174" s="428">
        <f t="shared" ref="I174:I189" si="103">SUM(J174:L174)</f>
        <v>60.485674430734726</v>
      </c>
      <c r="J174" s="429">
        <v>38.822429126047979</v>
      </c>
      <c r="K174" s="429">
        <v>16.963896581680011</v>
      </c>
      <c r="L174" s="429">
        <v>4.6993487230067332</v>
      </c>
      <c r="M174" s="429">
        <v>2.7920203387547553</v>
      </c>
      <c r="N174" s="430">
        <f t="shared" si="100"/>
        <v>0.24090158871462619</v>
      </c>
      <c r="O174" s="429">
        <v>0.24090158871462619</v>
      </c>
      <c r="P174" s="429">
        <v>0</v>
      </c>
      <c r="Q174" s="429">
        <v>0.47160120725189253</v>
      </c>
      <c r="R174" s="117"/>
      <c r="S174" s="117"/>
      <c r="T174" s="117"/>
      <c r="U174" s="117"/>
      <c r="V174"/>
      <c r="W174"/>
      <c r="X174"/>
      <c r="Y174"/>
      <c r="Z174"/>
      <c r="AA174"/>
      <c r="AB174"/>
      <c r="AC174"/>
      <c r="AD174"/>
      <c r="AE174"/>
      <c r="AF174"/>
      <c r="AG174"/>
      <c r="AH174"/>
      <c r="AI174"/>
    </row>
    <row r="175" spans="1:35" s="2" customFormat="1">
      <c r="A175" s="117" t="s">
        <v>1370</v>
      </c>
      <c r="B175" s="425">
        <v>2</v>
      </c>
      <c r="C175" s="426" t="s">
        <v>472</v>
      </c>
      <c r="D175" s="427">
        <f t="shared" si="102"/>
        <v>100</v>
      </c>
      <c r="E175" s="428">
        <f t="shared" si="94"/>
        <v>36.009802434543992</v>
      </c>
      <c r="F175" s="429">
        <v>3.8409854934249235</v>
      </c>
      <c r="G175" s="429">
        <v>4.9346153476832688</v>
      </c>
      <c r="H175" s="429">
        <v>27.234201593435802</v>
      </c>
      <c r="I175" s="428">
        <f t="shared" si="103"/>
        <v>60.485674430734726</v>
      </c>
      <c r="J175" s="429">
        <v>38.822429126047979</v>
      </c>
      <c r="K175" s="429">
        <v>16.963896581680011</v>
      </c>
      <c r="L175" s="429">
        <v>4.6993487230067332</v>
      </c>
      <c r="M175" s="429">
        <v>2.7920203387547553</v>
      </c>
      <c r="N175" s="430">
        <f t="shared" si="100"/>
        <v>0.24090158871462619</v>
      </c>
      <c r="O175" s="429">
        <v>0.24090158871462619</v>
      </c>
      <c r="P175" s="429">
        <v>0</v>
      </c>
      <c r="Q175" s="429">
        <v>0.47160120725189253</v>
      </c>
      <c r="R175" s="117"/>
      <c r="S175" s="117"/>
      <c r="T175" s="117"/>
      <c r="U175" s="117"/>
      <c r="V175"/>
      <c r="W175"/>
      <c r="X175"/>
      <c r="Y175"/>
      <c r="Z175"/>
      <c r="AA175"/>
      <c r="AB175"/>
      <c r="AC175"/>
      <c r="AD175"/>
      <c r="AE175"/>
      <c r="AF175"/>
      <c r="AG175"/>
      <c r="AH175"/>
      <c r="AI175"/>
    </row>
    <row r="176" spans="1:35" s="2" customFormat="1">
      <c r="A176" s="117" t="s">
        <v>1371</v>
      </c>
      <c r="B176" s="425">
        <v>3</v>
      </c>
      <c r="C176" s="426" t="s">
        <v>473</v>
      </c>
      <c r="D176" s="427">
        <f t="shared" si="102"/>
        <v>100</v>
      </c>
      <c r="E176" s="428">
        <f t="shared" si="94"/>
        <v>36.009802434543992</v>
      </c>
      <c r="F176" s="429">
        <v>3.8409854934249235</v>
      </c>
      <c r="G176" s="429">
        <v>4.9346153476832688</v>
      </c>
      <c r="H176" s="429">
        <v>27.234201593435802</v>
      </c>
      <c r="I176" s="428">
        <f t="shared" si="103"/>
        <v>60.485674430734726</v>
      </c>
      <c r="J176" s="429">
        <v>38.822429126047979</v>
      </c>
      <c r="K176" s="429">
        <v>16.963896581680011</v>
      </c>
      <c r="L176" s="429">
        <v>4.6993487230067332</v>
      </c>
      <c r="M176" s="429">
        <v>2.7920203387547553</v>
      </c>
      <c r="N176" s="430">
        <f t="shared" si="100"/>
        <v>0.24090158871462619</v>
      </c>
      <c r="O176" s="429">
        <v>0.24090158871462619</v>
      </c>
      <c r="P176" s="429">
        <v>0</v>
      </c>
      <c r="Q176" s="429">
        <v>0.47160120725189253</v>
      </c>
      <c r="R176" s="117"/>
      <c r="S176" s="117"/>
      <c r="T176" s="117"/>
      <c r="U176" s="117"/>
      <c r="V176"/>
      <c r="W176"/>
      <c r="X176"/>
      <c r="Y176"/>
      <c r="Z176"/>
      <c r="AA176"/>
      <c r="AB176"/>
      <c r="AC176"/>
      <c r="AD176"/>
      <c r="AE176"/>
      <c r="AF176"/>
      <c r="AG176"/>
      <c r="AH176"/>
      <c r="AI176"/>
    </row>
    <row r="177" spans="1:35" s="2" customFormat="1">
      <c r="A177" s="117" t="s">
        <v>1372</v>
      </c>
      <c r="B177" s="425">
        <v>4</v>
      </c>
      <c r="C177" s="426" t="s">
        <v>474</v>
      </c>
      <c r="D177" s="427">
        <f t="shared" si="102"/>
        <v>100</v>
      </c>
      <c r="E177" s="428">
        <f t="shared" si="94"/>
        <v>36.009802434543992</v>
      </c>
      <c r="F177" s="429">
        <v>3.8409854934249235</v>
      </c>
      <c r="G177" s="429">
        <v>4.9346153476832688</v>
      </c>
      <c r="H177" s="429">
        <v>27.234201593435802</v>
      </c>
      <c r="I177" s="428">
        <f t="shared" si="103"/>
        <v>60.485674430734726</v>
      </c>
      <c r="J177" s="429">
        <v>38.822429126047979</v>
      </c>
      <c r="K177" s="429">
        <v>16.963896581680011</v>
      </c>
      <c r="L177" s="429">
        <v>4.6993487230067332</v>
      </c>
      <c r="M177" s="429">
        <v>2.7920203387547553</v>
      </c>
      <c r="N177" s="430">
        <f t="shared" si="100"/>
        <v>0.24090158871462619</v>
      </c>
      <c r="O177" s="429">
        <v>0.24090158871462619</v>
      </c>
      <c r="P177" s="429">
        <v>0</v>
      </c>
      <c r="Q177" s="429">
        <v>0.47160120725189253</v>
      </c>
      <c r="R177" s="117"/>
      <c r="S177" s="117"/>
      <c r="T177" s="117"/>
      <c r="U177" s="117"/>
      <c r="V177"/>
      <c r="W177"/>
      <c r="X177"/>
      <c r="Y177"/>
      <c r="Z177"/>
      <c r="AA177"/>
      <c r="AB177"/>
      <c r="AC177"/>
      <c r="AD177"/>
      <c r="AE177"/>
      <c r="AF177"/>
      <c r="AG177"/>
      <c r="AH177"/>
      <c r="AI177"/>
    </row>
    <row r="178" spans="1:35" s="2" customFormat="1">
      <c r="A178" s="117" t="s">
        <v>1373</v>
      </c>
      <c r="B178" s="425">
        <v>5</v>
      </c>
      <c r="C178" s="426" t="s">
        <v>475</v>
      </c>
      <c r="D178" s="427">
        <f t="shared" si="102"/>
        <v>100</v>
      </c>
      <c r="E178" s="428">
        <f t="shared" si="94"/>
        <v>36.009802434543992</v>
      </c>
      <c r="F178" s="429">
        <v>3.8409854934249235</v>
      </c>
      <c r="G178" s="429">
        <v>4.9346153476832688</v>
      </c>
      <c r="H178" s="429">
        <v>27.234201593435802</v>
      </c>
      <c r="I178" s="428">
        <f t="shared" si="103"/>
        <v>60.485674430734726</v>
      </c>
      <c r="J178" s="429">
        <v>38.822429126047979</v>
      </c>
      <c r="K178" s="429">
        <v>16.963896581680011</v>
      </c>
      <c r="L178" s="429">
        <v>4.6993487230067332</v>
      </c>
      <c r="M178" s="429">
        <v>2.7920203387547553</v>
      </c>
      <c r="N178" s="430">
        <f t="shared" si="100"/>
        <v>0.24090158871462619</v>
      </c>
      <c r="O178" s="429">
        <v>0.24090158871462619</v>
      </c>
      <c r="P178" s="429">
        <v>0</v>
      </c>
      <c r="Q178" s="429">
        <v>0.47160120725189253</v>
      </c>
      <c r="R178" s="117"/>
      <c r="S178" s="117"/>
      <c r="T178" s="117"/>
      <c r="U178" s="117"/>
      <c r="V178"/>
      <c r="W178"/>
      <c r="X178"/>
      <c r="Y178"/>
      <c r="Z178"/>
      <c r="AA178"/>
      <c r="AB178"/>
      <c r="AC178"/>
      <c r="AD178"/>
      <c r="AE178"/>
      <c r="AF178"/>
      <c r="AG178"/>
      <c r="AH178"/>
      <c r="AI178"/>
    </row>
    <row r="179" spans="1:35" s="2" customFormat="1">
      <c r="A179" s="117" t="s">
        <v>1374</v>
      </c>
      <c r="B179" s="425">
        <v>6</v>
      </c>
      <c r="C179" s="426" t="s">
        <v>476</v>
      </c>
      <c r="D179" s="427">
        <f t="shared" si="102"/>
        <v>100</v>
      </c>
      <c r="E179" s="428">
        <f t="shared" si="94"/>
        <v>36.009802434543992</v>
      </c>
      <c r="F179" s="429">
        <v>3.8409854934249235</v>
      </c>
      <c r="G179" s="429">
        <v>4.9346153476832688</v>
      </c>
      <c r="H179" s="429">
        <v>27.234201593435802</v>
      </c>
      <c r="I179" s="428">
        <f t="shared" si="103"/>
        <v>60.485674430734726</v>
      </c>
      <c r="J179" s="429">
        <v>38.822429126047979</v>
      </c>
      <c r="K179" s="429">
        <v>16.963896581680011</v>
      </c>
      <c r="L179" s="429">
        <v>4.6993487230067332</v>
      </c>
      <c r="M179" s="429">
        <v>2.7920203387547553</v>
      </c>
      <c r="N179" s="430">
        <f t="shared" si="100"/>
        <v>0.24090158871462619</v>
      </c>
      <c r="O179" s="429">
        <v>0.24090158871462619</v>
      </c>
      <c r="P179" s="429">
        <v>0</v>
      </c>
      <c r="Q179" s="429">
        <v>0.47160120725189253</v>
      </c>
      <c r="R179" s="117"/>
      <c r="S179" s="117"/>
      <c r="T179" s="117"/>
      <c r="U179" s="117"/>
      <c r="V179"/>
      <c r="W179"/>
      <c r="X179"/>
      <c r="Y179"/>
      <c r="Z179"/>
      <c r="AA179"/>
      <c r="AB179"/>
      <c r="AC179"/>
      <c r="AD179"/>
      <c r="AE179"/>
      <c r="AF179"/>
      <c r="AG179"/>
      <c r="AH179"/>
      <c r="AI179"/>
    </row>
    <row r="180" spans="1:35" s="2" customFormat="1">
      <c r="A180" s="117" t="s">
        <v>1375</v>
      </c>
      <c r="B180" s="425">
        <v>7</v>
      </c>
      <c r="C180" s="426" t="s">
        <v>477</v>
      </c>
      <c r="D180" s="427">
        <f t="shared" si="102"/>
        <v>100</v>
      </c>
      <c r="E180" s="428">
        <f t="shared" si="94"/>
        <v>36.009802434543992</v>
      </c>
      <c r="F180" s="429">
        <v>3.8409854934249235</v>
      </c>
      <c r="G180" s="429">
        <v>4.9346153476832688</v>
      </c>
      <c r="H180" s="429">
        <v>27.234201593435802</v>
      </c>
      <c r="I180" s="428">
        <f t="shared" si="103"/>
        <v>60.485674430734726</v>
      </c>
      <c r="J180" s="429">
        <v>38.822429126047979</v>
      </c>
      <c r="K180" s="429">
        <v>16.963896581680011</v>
      </c>
      <c r="L180" s="429">
        <v>4.6993487230067332</v>
      </c>
      <c r="M180" s="429">
        <v>2.7920203387547553</v>
      </c>
      <c r="N180" s="430">
        <f t="shared" si="100"/>
        <v>0.24090158871462619</v>
      </c>
      <c r="O180" s="429">
        <v>0.24090158871462619</v>
      </c>
      <c r="P180" s="429">
        <v>0</v>
      </c>
      <c r="Q180" s="429">
        <v>0.47160120725189253</v>
      </c>
      <c r="R180" s="117"/>
      <c r="S180" s="117"/>
      <c r="T180" s="117"/>
      <c r="U180" s="117"/>
      <c r="V180"/>
      <c r="W180"/>
      <c r="X180"/>
      <c r="Y180"/>
      <c r="Z180"/>
      <c r="AA180"/>
      <c r="AB180"/>
      <c r="AC180"/>
      <c r="AD180"/>
      <c r="AE180"/>
      <c r="AF180"/>
      <c r="AG180"/>
      <c r="AH180"/>
      <c r="AI180"/>
    </row>
    <row r="181" spans="1:35" s="2" customFormat="1">
      <c r="A181" s="117" t="s">
        <v>1376</v>
      </c>
      <c r="B181" s="425">
        <v>8</v>
      </c>
      <c r="C181" s="426" t="s">
        <v>478</v>
      </c>
      <c r="D181" s="427">
        <f t="shared" si="102"/>
        <v>100</v>
      </c>
      <c r="E181" s="428">
        <f t="shared" si="94"/>
        <v>36.009802434543992</v>
      </c>
      <c r="F181" s="429">
        <v>3.8409854934249235</v>
      </c>
      <c r="G181" s="429">
        <v>4.9346153476832688</v>
      </c>
      <c r="H181" s="429">
        <v>27.234201593435802</v>
      </c>
      <c r="I181" s="428">
        <f t="shared" si="103"/>
        <v>60.485674430734726</v>
      </c>
      <c r="J181" s="429">
        <v>38.822429126047979</v>
      </c>
      <c r="K181" s="429">
        <v>16.963896581680011</v>
      </c>
      <c r="L181" s="429">
        <v>4.6993487230067332</v>
      </c>
      <c r="M181" s="429">
        <v>2.7920203387547553</v>
      </c>
      <c r="N181" s="430">
        <f t="shared" si="100"/>
        <v>0.24090158871462619</v>
      </c>
      <c r="O181" s="429">
        <v>0.24090158871462619</v>
      </c>
      <c r="P181" s="429">
        <v>0</v>
      </c>
      <c r="Q181" s="429">
        <v>0.47160120725189253</v>
      </c>
      <c r="R181" s="117"/>
      <c r="S181" s="117"/>
      <c r="T181" s="117"/>
      <c r="U181" s="117"/>
      <c r="V181"/>
      <c r="W181"/>
      <c r="X181"/>
      <c r="Y181"/>
      <c r="Z181"/>
      <c r="AA181"/>
      <c r="AB181"/>
      <c r="AC181"/>
      <c r="AD181"/>
      <c r="AE181"/>
      <c r="AF181"/>
      <c r="AG181"/>
      <c r="AH181"/>
      <c r="AI181"/>
    </row>
    <row r="182" spans="1:35" s="2" customFormat="1">
      <c r="A182" s="117" t="s">
        <v>1377</v>
      </c>
      <c r="B182" s="425">
        <v>9</v>
      </c>
      <c r="C182" s="426" t="s">
        <v>479</v>
      </c>
      <c r="D182" s="427">
        <f t="shared" si="102"/>
        <v>100</v>
      </c>
      <c r="E182" s="428">
        <f t="shared" si="94"/>
        <v>36.009802434543992</v>
      </c>
      <c r="F182" s="429">
        <v>3.8409854934249235</v>
      </c>
      <c r="G182" s="429">
        <v>4.9346153476832688</v>
      </c>
      <c r="H182" s="429">
        <v>27.234201593435802</v>
      </c>
      <c r="I182" s="428">
        <f t="shared" si="103"/>
        <v>60.485674430734726</v>
      </c>
      <c r="J182" s="429">
        <v>38.822429126047979</v>
      </c>
      <c r="K182" s="429">
        <v>16.963896581680011</v>
      </c>
      <c r="L182" s="429">
        <v>4.6993487230067332</v>
      </c>
      <c r="M182" s="429">
        <v>2.7920203387547553</v>
      </c>
      <c r="N182" s="430">
        <f t="shared" si="100"/>
        <v>0.24090158871462619</v>
      </c>
      <c r="O182" s="429">
        <v>0.24090158871462619</v>
      </c>
      <c r="P182" s="429">
        <v>0</v>
      </c>
      <c r="Q182" s="429">
        <v>0.47160120725189253</v>
      </c>
      <c r="R182" s="117"/>
      <c r="S182" s="117"/>
      <c r="T182" s="117"/>
      <c r="U182" s="117"/>
      <c r="V182"/>
      <c r="W182"/>
      <c r="X182"/>
      <c r="Y182"/>
      <c r="Z182"/>
      <c r="AA182"/>
      <c r="AB182"/>
      <c r="AC182"/>
      <c r="AD182"/>
      <c r="AE182"/>
      <c r="AF182"/>
      <c r="AG182"/>
      <c r="AH182"/>
      <c r="AI182"/>
    </row>
    <row r="183" spans="1:35" s="2" customFormat="1">
      <c r="A183" s="117" t="s">
        <v>1378</v>
      </c>
      <c r="B183" s="425">
        <v>10</v>
      </c>
      <c r="C183" s="426" t="s">
        <v>480</v>
      </c>
      <c r="D183" s="427">
        <f t="shared" si="102"/>
        <v>100</v>
      </c>
      <c r="E183" s="428">
        <f t="shared" si="94"/>
        <v>36.009802434543992</v>
      </c>
      <c r="F183" s="429">
        <v>3.8409854934249235</v>
      </c>
      <c r="G183" s="429">
        <v>4.9346153476832688</v>
      </c>
      <c r="H183" s="429">
        <v>27.234201593435802</v>
      </c>
      <c r="I183" s="428">
        <f t="shared" si="103"/>
        <v>60.485674430734726</v>
      </c>
      <c r="J183" s="429">
        <v>38.822429126047979</v>
      </c>
      <c r="K183" s="429">
        <v>16.963896581680011</v>
      </c>
      <c r="L183" s="429">
        <v>4.6993487230067332</v>
      </c>
      <c r="M183" s="429">
        <v>2.7920203387547553</v>
      </c>
      <c r="N183" s="430">
        <f t="shared" si="100"/>
        <v>0.24090158871462619</v>
      </c>
      <c r="O183" s="429">
        <v>0.24090158871462619</v>
      </c>
      <c r="P183" s="429">
        <v>0</v>
      </c>
      <c r="Q183" s="429">
        <v>0.47160120725189253</v>
      </c>
      <c r="R183" s="117"/>
      <c r="S183" s="117"/>
      <c r="T183" s="117"/>
      <c r="U183" s="117"/>
      <c r="V183"/>
      <c r="W183"/>
      <c r="X183"/>
      <c r="Y183"/>
      <c r="Z183"/>
      <c r="AA183"/>
      <c r="AB183"/>
      <c r="AC183"/>
      <c r="AD183"/>
      <c r="AE183"/>
      <c r="AF183"/>
      <c r="AG183"/>
      <c r="AH183"/>
      <c r="AI183"/>
    </row>
    <row r="184" spans="1:35" s="2" customFormat="1">
      <c r="A184" s="117" t="s">
        <v>1379</v>
      </c>
      <c r="B184" s="425">
        <v>11</v>
      </c>
      <c r="C184" s="426" t="s">
        <v>481</v>
      </c>
      <c r="D184" s="427">
        <f t="shared" si="102"/>
        <v>100</v>
      </c>
      <c r="E184" s="428">
        <f t="shared" si="94"/>
        <v>36.009802434543992</v>
      </c>
      <c r="F184" s="429">
        <v>3.8409854934249235</v>
      </c>
      <c r="G184" s="429">
        <v>4.9346153476832688</v>
      </c>
      <c r="H184" s="429">
        <v>27.234201593435802</v>
      </c>
      <c r="I184" s="428">
        <f t="shared" si="103"/>
        <v>60.485674430734726</v>
      </c>
      <c r="J184" s="429">
        <v>38.822429126047979</v>
      </c>
      <c r="K184" s="429">
        <v>16.963896581680011</v>
      </c>
      <c r="L184" s="429">
        <v>4.6993487230067332</v>
      </c>
      <c r="M184" s="429">
        <v>2.7920203387547553</v>
      </c>
      <c r="N184" s="430">
        <f t="shared" si="100"/>
        <v>0.24090158871462619</v>
      </c>
      <c r="O184" s="429">
        <v>0.24090158871462619</v>
      </c>
      <c r="P184" s="429">
        <v>0</v>
      </c>
      <c r="Q184" s="429">
        <v>0.47160120725189253</v>
      </c>
      <c r="R184" s="117"/>
      <c r="S184" s="117"/>
      <c r="T184" s="117"/>
      <c r="U184" s="117"/>
      <c r="V184"/>
      <c r="W184"/>
      <c r="X184"/>
      <c r="Y184"/>
      <c r="Z184"/>
      <c r="AA184"/>
      <c r="AB184"/>
      <c r="AC184"/>
      <c r="AD184"/>
      <c r="AE184"/>
      <c r="AF184"/>
      <c r="AG184"/>
      <c r="AH184"/>
      <c r="AI184"/>
    </row>
    <row r="185" spans="1:35" s="2" customFormat="1">
      <c r="A185" s="117" t="s">
        <v>1380</v>
      </c>
      <c r="B185" s="425">
        <v>12</v>
      </c>
      <c r="C185" s="426" t="s">
        <v>482</v>
      </c>
      <c r="D185" s="427">
        <f t="shared" si="102"/>
        <v>100</v>
      </c>
      <c r="E185" s="428">
        <f t="shared" si="94"/>
        <v>36.009802434543992</v>
      </c>
      <c r="F185" s="429">
        <v>3.8409854934249235</v>
      </c>
      <c r="G185" s="429">
        <v>4.9346153476832688</v>
      </c>
      <c r="H185" s="429">
        <v>27.234201593435802</v>
      </c>
      <c r="I185" s="428">
        <f t="shared" si="103"/>
        <v>60.485674430734726</v>
      </c>
      <c r="J185" s="429">
        <v>38.822429126047979</v>
      </c>
      <c r="K185" s="429">
        <v>16.963896581680011</v>
      </c>
      <c r="L185" s="429">
        <v>4.6993487230067332</v>
      </c>
      <c r="M185" s="429">
        <v>2.7920203387547553</v>
      </c>
      <c r="N185" s="430">
        <f t="shared" si="100"/>
        <v>0.24090158871462619</v>
      </c>
      <c r="O185" s="429">
        <v>0.24090158871462619</v>
      </c>
      <c r="P185" s="429">
        <v>0</v>
      </c>
      <c r="Q185" s="429">
        <v>0.47160120725189253</v>
      </c>
      <c r="R185" s="117"/>
      <c r="S185" s="117"/>
      <c r="T185" s="117"/>
      <c r="U185" s="117"/>
      <c r="V185"/>
      <c r="W185"/>
      <c r="X185"/>
      <c r="Y185"/>
      <c r="Z185"/>
      <c r="AA185"/>
      <c r="AB185"/>
      <c r="AC185"/>
      <c r="AD185"/>
      <c r="AE185"/>
      <c r="AF185"/>
      <c r="AG185"/>
      <c r="AH185"/>
      <c r="AI185"/>
    </row>
    <row r="186" spans="1:35" s="2" customFormat="1">
      <c r="A186" s="117" t="s">
        <v>1381</v>
      </c>
      <c r="B186" s="425">
        <v>13</v>
      </c>
      <c r="C186" s="426" t="s">
        <v>483</v>
      </c>
      <c r="D186" s="427">
        <f t="shared" si="102"/>
        <v>100</v>
      </c>
      <c r="E186" s="428">
        <f t="shared" si="94"/>
        <v>36.009802434543992</v>
      </c>
      <c r="F186" s="429">
        <v>3.8409854934249235</v>
      </c>
      <c r="G186" s="429">
        <v>4.9346153476832688</v>
      </c>
      <c r="H186" s="429">
        <v>27.234201593435802</v>
      </c>
      <c r="I186" s="428">
        <f t="shared" si="103"/>
        <v>60.485674430734726</v>
      </c>
      <c r="J186" s="429">
        <v>38.822429126047979</v>
      </c>
      <c r="K186" s="429">
        <v>16.963896581680011</v>
      </c>
      <c r="L186" s="429">
        <v>4.6993487230067332</v>
      </c>
      <c r="M186" s="429">
        <v>2.7920203387547553</v>
      </c>
      <c r="N186" s="430">
        <f t="shared" si="100"/>
        <v>0.24090158871462619</v>
      </c>
      <c r="O186" s="429">
        <v>0.24090158871462619</v>
      </c>
      <c r="P186" s="429">
        <v>0</v>
      </c>
      <c r="Q186" s="429">
        <v>0.47160120725189253</v>
      </c>
      <c r="R186" s="117"/>
      <c r="S186" s="117"/>
      <c r="T186" s="117"/>
      <c r="U186" s="117"/>
      <c r="V186"/>
      <c r="W186"/>
      <c r="X186"/>
      <c r="Y186"/>
      <c r="Z186"/>
      <c r="AA186"/>
      <c r="AB186"/>
      <c r="AC186"/>
      <c r="AD186"/>
      <c r="AE186"/>
      <c r="AF186"/>
      <c r="AG186"/>
      <c r="AH186"/>
      <c r="AI186"/>
    </row>
    <row r="187" spans="1:35" s="2" customFormat="1" ht="15.75" thickBot="1">
      <c r="A187" s="117" t="s">
        <v>1382</v>
      </c>
      <c r="B187" s="431">
        <v>14</v>
      </c>
      <c r="C187" s="432" t="s">
        <v>484</v>
      </c>
      <c r="D187" s="433">
        <f t="shared" si="102"/>
        <v>100</v>
      </c>
      <c r="E187" s="434">
        <f t="shared" si="94"/>
        <v>36.009802434543992</v>
      </c>
      <c r="F187" s="435">
        <v>3.8409854934249235</v>
      </c>
      <c r="G187" s="435">
        <v>4.9346153476832688</v>
      </c>
      <c r="H187" s="435">
        <v>27.234201593435802</v>
      </c>
      <c r="I187" s="434">
        <f t="shared" si="103"/>
        <v>60.485674430734726</v>
      </c>
      <c r="J187" s="435">
        <v>38.822429126047979</v>
      </c>
      <c r="K187" s="435">
        <v>16.963896581680011</v>
      </c>
      <c r="L187" s="435">
        <v>4.6993487230067332</v>
      </c>
      <c r="M187" s="435">
        <v>2.7920203387547553</v>
      </c>
      <c r="N187" s="436">
        <f t="shared" si="100"/>
        <v>0.24090158871462619</v>
      </c>
      <c r="O187" s="435">
        <v>0.24090158871462619</v>
      </c>
      <c r="P187" s="435">
        <v>0</v>
      </c>
      <c r="Q187" s="435">
        <v>0.47160120725189253</v>
      </c>
      <c r="R187" s="117"/>
      <c r="S187" s="117"/>
      <c r="T187" s="117"/>
      <c r="U187" s="117"/>
      <c r="V187"/>
      <c r="W187"/>
      <c r="X187"/>
      <c r="Y187"/>
      <c r="Z187"/>
      <c r="AA187"/>
      <c r="AB187"/>
      <c r="AC187"/>
      <c r="AD187"/>
      <c r="AE187"/>
      <c r="AF187"/>
      <c r="AG187"/>
      <c r="AH187"/>
      <c r="AI187"/>
    </row>
    <row r="188" spans="1:35" s="2" customFormat="1" ht="15.75" thickBot="1">
      <c r="A188" s="117" t="s">
        <v>1383</v>
      </c>
      <c r="B188" s="439" t="s">
        <v>485</v>
      </c>
      <c r="C188" s="448" t="s">
        <v>1384</v>
      </c>
      <c r="D188" s="441">
        <f t="shared" si="102"/>
        <v>100</v>
      </c>
      <c r="E188" s="442">
        <f t="shared" si="94"/>
        <v>36.009802434543992</v>
      </c>
      <c r="F188" s="443">
        <v>3.8409854934249235</v>
      </c>
      <c r="G188" s="443">
        <v>4.9346153476832688</v>
      </c>
      <c r="H188" s="443">
        <v>27.234201593435802</v>
      </c>
      <c r="I188" s="442">
        <f t="shared" si="103"/>
        <v>60.485674430734726</v>
      </c>
      <c r="J188" s="443">
        <v>38.822429126047979</v>
      </c>
      <c r="K188" s="443">
        <v>16.963896581680011</v>
      </c>
      <c r="L188" s="443">
        <v>4.6993487230067332</v>
      </c>
      <c r="M188" s="443">
        <v>2.7920203387547553</v>
      </c>
      <c r="N188" s="444">
        <f t="shared" si="100"/>
        <v>0.24090158871462619</v>
      </c>
      <c r="O188" s="443">
        <v>0.24090158871462619</v>
      </c>
      <c r="P188" s="443">
        <v>0</v>
      </c>
      <c r="Q188" s="443">
        <v>0.47160120725189253</v>
      </c>
      <c r="R188" s="117" t="s">
        <v>486</v>
      </c>
      <c r="S188" s="117"/>
      <c r="T188" s="117"/>
      <c r="U188" s="117"/>
      <c r="V188"/>
      <c r="W188"/>
      <c r="X188"/>
      <c r="Y188"/>
      <c r="Z188"/>
      <c r="AA188"/>
      <c r="AB188"/>
      <c r="AC188"/>
      <c r="AD188"/>
      <c r="AE188"/>
      <c r="AF188"/>
      <c r="AG188"/>
      <c r="AH188"/>
      <c r="AI188"/>
    </row>
    <row r="189" spans="1:35" s="2" customFormat="1" ht="15.75" thickBot="1">
      <c r="A189" s="117" t="s">
        <v>1385</v>
      </c>
      <c r="B189" s="449" t="s">
        <v>487</v>
      </c>
      <c r="C189" s="450" t="s">
        <v>1386</v>
      </c>
      <c r="D189" s="451">
        <f t="shared" si="102"/>
        <v>100</v>
      </c>
      <c r="E189" s="452">
        <f t="shared" si="94"/>
        <v>36.009802434543992</v>
      </c>
      <c r="F189" s="453">
        <v>3.8409854934249235</v>
      </c>
      <c r="G189" s="453">
        <v>4.9346153476832688</v>
      </c>
      <c r="H189" s="453">
        <v>27.234201593435802</v>
      </c>
      <c r="I189" s="452">
        <f t="shared" si="103"/>
        <v>60.485674430734726</v>
      </c>
      <c r="J189" s="453">
        <v>38.822429126047979</v>
      </c>
      <c r="K189" s="453">
        <v>16.963896581680011</v>
      </c>
      <c r="L189" s="453">
        <v>4.6993487230067332</v>
      </c>
      <c r="M189" s="453">
        <v>2.7920203387547553</v>
      </c>
      <c r="N189" s="454">
        <f t="shared" si="100"/>
        <v>0.24090158871462619</v>
      </c>
      <c r="O189" s="453">
        <v>0.24090158871462619</v>
      </c>
      <c r="P189" s="453">
        <v>0</v>
      </c>
      <c r="Q189" s="453">
        <v>0.47160120725189253</v>
      </c>
      <c r="R189" s="117" t="s">
        <v>488</v>
      </c>
      <c r="S189" s="117"/>
      <c r="T189" s="117"/>
      <c r="U189" s="117"/>
      <c r="V189"/>
      <c r="W189"/>
      <c r="X189"/>
      <c r="Y189"/>
      <c r="Z189"/>
      <c r="AA189"/>
      <c r="AB189"/>
      <c r="AC189"/>
      <c r="AD189"/>
      <c r="AE189"/>
      <c r="AF189"/>
      <c r="AG189"/>
      <c r="AH189"/>
      <c r="AI189"/>
    </row>
    <row r="190" spans="1:35" ht="16.5" thickTop="1" thickBot="1">
      <c r="A190" s="155"/>
      <c r="B190" s="232" t="s">
        <v>489</v>
      </c>
      <c r="C190" s="132" t="s">
        <v>490</v>
      </c>
      <c r="D190" s="233">
        <f>D191+D193+D196+D198+D205+D204+D211+D215+D218+D234+D235</f>
        <v>321.93664000000001</v>
      </c>
      <c r="E190" s="232">
        <f t="shared" ref="E190:Q190" si="104">E191+E193+E196+E198+E205+E204+E211+E215+E218+E234+E235</f>
        <v>97.620812402675</v>
      </c>
      <c r="F190" s="234">
        <f t="shared" si="104"/>
        <v>13.527800899551378</v>
      </c>
      <c r="G190" s="235">
        <f t="shared" si="104"/>
        <v>8.612887143502137</v>
      </c>
      <c r="H190" s="236">
        <f t="shared" si="104"/>
        <v>75.48012435962147</v>
      </c>
      <c r="I190" s="232">
        <f t="shared" si="104"/>
        <v>162.80121478837179</v>
      </c>
      <c r="J190" s="234">
        <f t="shared" si="104"/>
        <v>72.719518183680094</v>
      </c>
      <c r="K190" s="235">
        <f t="shared" si="104"/>
        <v>64.125636372853805</v>
      </c>
      <c r="L190" s="235">
        <f t="shared" si="104"/>
        <v>25.956060231837899</v>
      </c>
      <c r="M190" s="233">
        <f t="shared" si="104"/>
        <v>14.480475187302943</v>
      </c>
      <c r="N190" s="237">
        <f t="shared" si="100"/>
        <v>20.40472225172072</v>
      </c>
      <c r="O190" s="455">
        <f>O191+O193+O196+O198+O205+O204+O211+O215+O218+O234+O235</f>
        <v>20.40472225172072</v>
      </c>
      <c r="P190" s="237">
        <f t="shared" si="104"/>
        <v>0</v>
      </c>
      <c r="Q190" s="232">
        <f t="shared" si="104"/>
        <v>26.629415369929575</v>
      </c>
    </row>
    <row r="191" spans="1:35" ht="15.75" thickTop="1">
      <c r="A191" s="155"/>
      <c r="B191" s="456" t="s">
        <v>491</v>
      </c>
      <c r="C191" s="457" t="s">
        <v>289</v>
      </c>
      <c r="D191" s="458">
        <f>D192</f>
        <v>3.08073</v>
      </c>
      <c r="E191" s="456">
        <f t="shared" ref="E191:Q191" si="105">E192</f>
        <v>0.93416942350300025</v>
      </c>
      <c r="F191" s="459">
        <f t="shared" si="105"/>
        <v>0.1294524974394804</v>
      </c>
      <c r="G191" s="460">
        <f t="shared" si="105"/>
        <v>8.2419881780468801E-2</v>
      </c>
      <c r="H191" s="461">
        <f t="shared" si="105"/>
        <v>0.72229704428305108</v>
      </c>
      <c r="I191" s="456">
        <f t="shared" si="105"/>
        <v>1.5579046437056081</v>
      </c>
      <c r="J191" s="459">
        <f t="shared" si="105"/>
        <v>0.695879789433128</v>
      </c>
      <c r="K191" s="460">
        <f t="shared" si="105"/>
        <v>0.61364177666432096</v>
      </c>
      <c r="L191" s="460">
        <f t="shared" si="105"/>
        <v>0.24838307760815909</v>
      </c>
      <c r="M191" s="462">
        <f t="shared" si="105"/>
        <v>0.1385689877479612</v>
      </c>
      <c r="N191" s="463">
        <f t="shared" si="100"/>
        <v>0.19526028470242957</v>
      </c>
      <c r="O191" s="464">
        <f>O192</f>
        <v>0.19526028470242957</v>
      </c>
      <c r="P191" s="463">
        <f t="shared" si="105"/>
        <v>0</v>
      </c>
      <c r="Q191" s="456">
        <f t="shared" si="105"/>
        <v>0.2548266603410011</v>
      </c>
    </row>
    <row r="192" spans="1:35" s="2" customFormat="1" ht="15.75" thickBot="1">
      <c r="A192" s="155"/>
      <c r="B192" s="465" t="s">
        <v>492</v>
      </c>
      <c r="C192" s="173" t="s">
        <v>292</v>
      </c>
      <c r="D192" s="466">
        <v>3.08073</v>
      </c>
      <c r="E192" s="467">
        <f>SUM(F192:H192)</f>
        <v>0.93416942350300025</v>
      </c>
      <c r="F192" s="468">
        <f>IFERROR($D192*F$242/100, 0)</f>
        <v>0.1294524974394804</v>
      </c>
      <c r="G192" s="469">
        <f>IFERROR($D192*G$242/100, 0)</f>
        <v>8.2419881780468801E-2</v>
      </c>
      <c r="H192" s="470">
        <f>IFERROR($D192*H$242/100, 0)</f>
        <v>0.72229704428305108</v>
      </c>
      <c r="I192" s="467">
        <f t="shared" ref="I192:I240" si="106">SUM(J192:L192)</f>
        <v>1.5579046437056081</v>
      </c>
      <c r="J192" s="468">
        <f t="shared" ref="J192:Q192" si="107">IFERROR($D192*J$242/100, 0)</f>
        <v>0.695879789433128</v>
      </c>
      <c r="K192" s="469">
        <f t="shared" si="107"/>
        <v>0.61364177666432096</v>
      </c>
      <c r="L192" s="469">
        <f t="shared" si="107"/>
        <v>0.24838307760815909</v>
      </c>
      <c r="M192" s="471">
        <f t="shared" si="107"/>
        <v>0.1385689877479612</v>
      </c>
      <c r="N192" s="472">
        <f t="shared" si="100"/>
        <v>0.19526028470242957</v>
      </c>
      <c r="O192" s="473">
        <f>IFERROR($D192*O$242/100, 0)</f>
        <v>0.19526028470242957</v>
      </c>
      <c r="P192" s="472">
        <f t="shared" si="107"/>
        <v>0</v>
      </c>
      <c r="Q192" s="467">
        <f t="shared" si="107"/>
        <v>0.2548266603410011</v>
      </c>
      <c r="R192" s="117"/>
      <c r="S192" s="117"/>
      <c r="T192" s="117"/>
      <c r="U192" s="117"/>
      <c r="V192"/>
      <c r="W192"/>
      <c r="X192"/>
      <c r="Y192"/>
      <c r="Z192"/>
      <c r="AA192"/>
      <c r="AB192"/>
      <c r="AC192"/>
      <c r="AD192"/>
      <c r="AE192"/>
      <c r="AF192"/>
      <c r="AG192"/>
      <c r="AH192"/>
      <c r="AI192"/>
    </row>
    <row r="193" spans="1:35">
      <c r="A193" s="155"/>
      <c r="B193" s="243" t="s">
        <v>149</v>
      </c>
      <c r="C193" s="208" t="s">
        <v>299</v>
      </c>
      <c r="D193" s="474">
        <f>SUM(D194:D195)</f>
        <v>2.4845600000000001</v>
      </c>
      <c r="E193" s="475">
        <f>SUM(E194:E195)</f>
        <v>0.7533928591141108</v>
      </c>
      <c r="F193" s="476">
        <f t="shared" ref="F193:Q193" si="108">SUM(F194:F195)</f>
        <v>0.10440139091651504</v>
      </c>
      <c r="G193" s="477">
        <f t="shared" si="108"/>
        <v>6.6470330563366972E-2</v>
      </c>
      <c r="H193" s="478">
        <f t="shared" si="108"/>
        <v>0.58252113763422875</v>
      </c>
      <c r="I193" s="475">
        <f t="shared" si="106"/>
        <v>1.2564254451267087</v>
      </c>
      <c r="J193" s="476">
        <f t="shared" si="108"/>
        <v>0.56121603958606325</v>
      </c>
      <c r="K193" s="477">
        <f t="shared" si="108"/>
        <v>0.49489238350297021</v>
      </c>
      <c r="L193" s="477">
        <f t="shared" si="108"/>
        <v>0.2003170220376754</v>
      </c>
      <c r="M193" s="479">
        <f t="shared" si="108"/>
        <v>0.11175369610419429</v>
      </c>
      <c r="N193" s="480">
        <f t="shared" si="100"/>
        <v>0.15747433009717451</v>
      </c>
      <c r="O193" s="481">
        <f>SUM(O194:O195)</f>
        <v>0.15747433009717451</v>
      </c>
      <c r="P193" s="480">
        <f t="shared" si="108"/>
        <v>0</v>
      </c>
      <c r="Q193" s="475">
        <f t="shared" si="108"/>
        <v>0.20551366955781183</v>
      </c>
    </row>
    <row r="194" spans="1:35">
      <c r="A194" s="155"/>
      <c r="B194" s="264" t="s">
        <v>493</v>
      </c>
      <c r="C194" s="165" t="s">
        <v>494</v>
      </c>
      <c r="D194" s="371">
        <v>0</v>
      </c>
      <c r="E194" s="213">
        <f>SUM(F194:H194)</f>
        <v>0</v>
      </c>
      <c r="F194" s="214">
        <f t="shared" ref="F194:H195" si="109">IFERROR($D194*F$242/100, 0)</f>
        <v>0</v>
      </c>
      <c r="G194" s="215">
        <f t="shared" si="109"/>
        <v>0</v>
      </c>
      <c r="H194" s="216">
        <f t="shared" si="109"/>
        <v>0</v>
      </c>
      <c r="I194" s="213">
        <f t="shared" si="106"/>
        <v>0</v>
      </c>
      <c r="J194" s="214">
        <f t="shared" ref="J194:M195" si="110">IFERROR($D194*J$242/100, 0)</f>
        <v>0</v>
      </c>
      <c r="K194" s="215">
        <f t="shared" si="110"/>
        <v>0</v>
      </c>
      <c r="L194" s="215">
        <f t="shared" si="110"/>
        <v>0</v>
      </c>
      <c r="M194" s="212">
        <f t="shared" si="110"/>
        <v>0</v>
      </c>
      <c r="N194" s="217">
        <f t="shared" si="100"/>
        <v>0</v>
      </c>
      <c r="O194" s="482">
        <f t="shared" ref="O194:Q195" si="111">IFERROR($D194*O$242/100, 0)</f>
        <v>0</v>
      </c>
      <c r="P194" s="217">
        <f t="shared" si="111"/>
        <v>0</v>
      </c>
      <c r="Q194" s="213">
        <f t="shared" si="111"/>
        <v>0</v>
      </c>
    </row>
    <row r="195" spans="1:35" ht="15.75" thickBot="1">
      <c r="A195" s="155"/>
      <c r="B195" s="483" t="s">
        <v>495</v>
      </c>
      <c r="C195" s="484" t="s">
        <v>303</v>
      </c>
      <c r="D195" s="384">
        <v>2.4845600000000001</v>
      </c>
      <c r="E195" s="385">
        <f>SUM(F195:H195)</f>
        <v>0.7533928591141108</v>
      </c>
      <c r="F195" s="386">
        <f t="shared" si="109"/>
        <v>0.10440139091651504</v>
      </c>
      <c r="G195" s="387">
        <f t="shared" si="109"/>
        <v>6.6470330563366972E-2</v>
      </c>
      <c r="H195" s="388">
        <f t="shared" si="109"/>
        <v>0.58252113763422875</v>
      </c>
      <c r="I195" s="385">
        <f t="shared" si="106"/>
        <v>1.2564254451267087</v>
      </c>
      <c r="J195" s="386">
        <f t="shared" si="110"/>
        <v>0.56121603958606325</v>
      </c>
      <c r="K195" s="387">
        <f t="shared" si="110"/>
        <v>0.49489238350297021</v>
      </c>
      <c r="L195" s="387">
        <f t="shared" si="110"/>
        <v>0.2003170220376754</v>
      </c>
      <c r="M195" s="389">
        <f t="shared" si="110"/>
        <v>0.11175369610419429</v>
      </c>
      <c r="N195" s="390">
        <f t="shared" si="100"/>
        <v>0.15747433009717451</v>
      </c>
      <c r="O195" s="485">
        <f t="shared" si="111"/>
        <v>0.15747433009717451</v>
      </c>
      <c r="P195" s="390">
        <f t="shared" si="111"/>
        <v>0</v>
      </c>
      <c r="Q195" s="385">
        <f t="shared" si="111"/>
        <v>0.20551366955781183</v>
      </c>
    </row>
    <row r="196" spans="1:35">
      <c r="A196" s="155"/>
      <c r="B196" s="139" t="s">
        <v>151</v>
      </c>
      <c r="C196" s="140" t="s">
        <v>305</v>
      </c>
      <c r="D196" s="486">
        <f>D197</f>
        <v>0</v>
      </c>
      <c r="E196" s="142">
        <f t="shared" ref="E196:E240" si="112">SUM(F196:H196)</f>
        <v>0</v>
      </c>
      <c r="F196" s="143">
        <f t="shared" ref="F196:Q196" si="113">F197</f>
        <v>0</v>
      </c>
      <c r="G196" s="144">
        <f t="shared" si="113"/>
        <v>0</v>
      </c>
      <c r="H196" s="145">
        <f t="shared" si="113"/>
        <v>0</v>
      </c>
      <c r="I196" s="142">
        <f t="shared" si="106"/>
        <v>0</v>
      </c>
      <c r="J196" s="143">
        <f t="shared" si="113"/>
        <v>0</v>
      </c>
      <c r="K196" s="144">
        <f t="shared" si="113"/>
        <v>0</v>
      </c>
      <c r="L196" s="144">
        <f t="shared" si="113"/>
        <v>0</v>
      </c>
      <c r="M196" s="141">
        <f t="shared" si="113"/>
        <v>0</v>
      </c>
      <c r="N196" s="146">
        <f t="shared" si="100"/>
        <v>0</v>
      </c>
      <c r="O196" s="487">
        <f>O197</f>
        <v>0</v>
      </c>
      <c r="P196" s="146">
        <f t="shared" si="113"/>
        <v>0</v>
      </c>
      <c r="Q196" s="142">
        <f t="shared" si="113"/>
        <v>0</v>
      </c>
    </row>
    <row r="197" spans="1:35" ht="15.75" thickBot="1">
      <c r="A197" s="155"/>
      <c r="B197" s="164" t="s">
        <v>496</v>
      </c>
      <c r="C197" s="165" t="s">
        <v>307</v>
      </c>
      <c r="D197" s="371">
        <v>0</v>
      </c>
      <c r="E197" s="213">
        <f t="shared" si="112"/>
        <v>0</v>
      </c>
      <c r="F197" s="214">
        <f>IFERROR($D197*F$242/100, 0)</f>
        <v>0</v>
      </c>
      <c r="G197" s="215">
        <f>IFERROR($D197*G$242/100, 0)</f>
        <v>0</v>
      </c>
      <c r="H197" s="216">
        <f>IFERROR($D197*H$242/100, 0)</f>
        <v>0</v>
      </c>
      <c r="I197" s="213">
        <f t="shared" si="106"/>
        <v>0</v>
      </c>
      <c r="J197" s="214">
        <f t="shared" ref="J197:Q197" si="114">IFERROR($D197*J$242/100, 0)</f>
        <v>0</v>
      </c>
      <c r="K197" s="215">
        <f t="shared" si="114"/>
        <v>0</v>
      </c>
      <c r="L197" s="215">
        <f t="shared" si="114"/>
        <v>0</v>
      </c>
      <c r="M197" s="212">
        <f t="shared" si="114"/>
        <v>0</v>
      </c>
      <c r="N197" s="217">
        <f t="shared" si="100"/>
        <v>0</v>
      </c>
      <c r="O197" s="482">
        <f>IFERROR($D197*O$242/100, 0)</f>
        <v>0</v>
      </c>
      <c r="P197" s="217">
        <f t="shared" si="114"/>
        <v>0</v>
      </c>
      <c r="Q197" s="213">
        <f t="shared" si="114"/>
        <v>0</v>
      </c>
    </row>
    <row r="198" spans="1:35" s="2" customFormat="1">
      <c r="A198" s="155"/>
      <c r="B198" s="372" t="s">
        <v>153</v>
      </c>
      <c r="C198" s="488" t="s">
        <v>309</v>
      </c>
      <c r="D198" s="489">
        <f>SUM(D199:D203)</f>
        <v>7.05952</v>
      </c>
      <c r="E198" s="490">
        <f t="shared" si="112"/>
        <v>2.1406574833263226</v>
      </c>
      <c r="F198" s="491">
        <f>SUM(F199:F203)</f>
        <v>0.29664154103863716</v>
      </c>
      <c r="G198" s="492">
        <f t="shared" ref="G198:Q198" si="115">SUM(G199:G203)</f>
        <v>0.18886588692512979</v>
      </c>
      <c r="H198" s="493">
        <f t="shared" si="115"/>
        <v>1.6551500553625556</v>
      </c>
      <c r="I198" s="490">
        <f t="shared" si="106"/>
        <v>3.5699522484387192</v>
      </c>
      <c r="J198" s="491">
        <f t="shared" si="115"/>
        <v>1.5946146825911249</v>
      </c>
      <c r="K198" s="492">
        <f t="shared" si="115"/>
        <v>1.4061655501122485</v>
      </c>
      <c r="L198" s="492">
        <f t="shared" si="115"/>
        <v>0.56917201573534559</v>
      </c>
      <c r="M198" s="494">
        <f t="shared" si="115"/>
        <v>0.31753205908550475</v>
      </c>
      <c r="N198" s="495">
        <f t="shared" si="100"/>
        <v>0.44744066668046067</v>
      </c>
      <c r="O198" s="496">
        <f>SUM(O199:O203)</f>
        <v>0.44744066668046067</v>
      </c>
      <c r="P198" s="495">
        <f t="shared" si="115"/>
        <v>0</v>
      </c>
      <c r="Q198" s="490">
        <f t="shared" si="115"/>
        <v>0.5839375424689941</v>
      </c>
      <c r="R198" s="117"/>
      <c r="S198" s="117"/>
      <c r="T198" s="117"/>
      <c r="U198" s="117"/>
      <c r="V198"/>
      <c r="W198"/>
      <c r="X198"/>
      <c r="Y198"/>
      <c r="Z198"/>
      <c r="AA198"/>
      <c r="AB198"/>
      <c r="AC198"/>
      <c r="AD198"/>
      <c r="AE198"/>
      <c r="AF198"/>
      <c r="AG198"/>
      <c r="AH198"/>
      <c r="AI198"/>
    </row>
    <row r="199" spans="1:35" s="2" customFormat="1">
      <c r="A199" s="155"/>
      <c r="B199" s="172" t="s">
        <v>497</v>
      </c>
      <c r="C199" s="173" t="s">
        <v>263</v>
      </c>
      <c r="D199" s="375">
        <v>5.6242200000000002</v>
      </c>
      <c r="E199" s="270">
        <f t="shared" si="112"/>
        <v>1.7054316201205704</v>
      </c>
      <c r="F199" s="376">
        <f t="shared" ref="F199:H203" si="116">IFERROR($D199*F$242/100, 0)</f>
        <v>0.23633013121859897</v>
      </c>
      <c r="G199" s="377">
        <f t="shared" si="116"/>
        <v>0.1504667879065508</v>
      </c>
      <c r="H199" s="378">
        <f t="shared" si="116"/>
        <v>1.3186347009954207</v>
      </c>
      <c r="I199" s="270">
        <f t="shared" si="106"/>
        <v>2.8441305973655453</v>
      </c>
      <c r="J199" s="376">
        <f t="shared" ref="J199:M203" si="117">IFERROR($D199*J$242/100, 0)</f>
        <v>1.2704070234410636</v>
      </c>
      <c r="K199" s="377">
        <f t="shared" si="117"/>
        <v>1.1202722579229623</v>
      </c>
      <c r="L199" s="377">
        <f t="shared" si="117"/>
        <v>0.45345131600151928</v>
      </c>
      <c r="M199" s="379">
        <f t="shared" si="117"/>
        <v>0.25297331225775654</v>
      </c>
      <c r="N199" s="275">
        <f t="shared" si="100"/>
        <v>0.35646966739347441</v>
      </c>
      <c r="O199" s="497">
        <f t="shared" ref="O199:Q203" si="118">IFERROR($D199*O$242/100, 0)</f>
        <v>0.35646966739347441</v>
      </c>
      <c r="P199" s="275">
        <f t="shared" si="118"/>
        <v>0</v>
      </c>
      <c r="Q199" s="270">
        <f t="shared" si="118"/>
        <v>0.46521480286265438</v>
      </c>
      <c r="R199" s="117"/>
      <c r="S199" s="117"/>
      <c r="T199" s="117"/>
      <c r="U199" s="117"/>
      <c r="V199"/>
      <c r="W199"/>
      <c r="X199"/>
      <c r="Y199"/>
      <c r="Z199"/>
      <c r="AA199"/>
      <c r="AB199"/>
      <c r="AC199"/>
      <c r="AD199"/>
      <c r="AE199"/>
      <c r="AF199"/>
      <c r="AG199"/>
      <c r="AH199"/>
      <c r="AI199"/>
    </row>
    <row r="200" spans="1:35" s="2" customFormat="1">
      <c r="A200" s="155"/>
      <c r="B200" s="172" t="s">
        <v>498</v>
      </c>
      <c r="C200" s="173" t="s">
        <v>267</v>
      </c>
      <c r="D200" s="375">
        <v>1.4353</v>
      </c>
      <c r="E200" s="270">
        <f t="shared" si="112"/>
        <v>0.43522586320575202</v>
      </c>
      <c r="F200" s="376">
        <f t="shared" si="116"/>
        <v>6.0311409820038173E-2</v>
      </c>
      <c r="G200" s="377">
        <f t="shared" si="116"/>
        <v>3.8399099018578992E-2</v>
      </c>
      <c r="H200" s="378">
        <f t="shared" si="116"/>
        <v>0.33651535436713487</v>
      </c>
      <c r="I200" s="270">
        <f t="shared" si="106"/>
        <v>0.72582165107317398</v>
      </c>
      <c r="J200" s="376">
        <f t="shared" si="117"/>
        <v>0.32420765915006144</v>
      </c>
      <c r="K200" s="377">
        <f t="shared" si="117"/>
        <v>0.28589329218928627</v>
      </c>
      <c r="L200" s="377">
        <f t="shared" si="117"/>
        <v>0.1157206997338263</v>
      </c>
      <c r="M200" s="379">
        <f t="shared" si="117"/>
        <v>6.455874682774819E-2</v>
      </c>
      <c r="N200" s="275">
        <f t="shared" si="100"/>
        <v>9.0970999286986251E-2</v>
      </c>
      <c r="O200" s="497">
        <f t="shared" si="118"/>
        <v>9.0970999286986251E-2</v>
      </c>
      <c r="P200" s="275">
        <f t="shared" si="118"/>
        <v>0</v>
      </c>
      <c r="Q200" s="270">
        <f t="shared" si="118"/>
        <v>0.11872273960633968</v>
      </c>
      <c r="R200" s="117"/>
      <c r="S200" s="117"/>
      <c r="T200" s="117"/>
      <c r="U200" s="117"/>
      <c r="V200"/>
      <c r="W200"/>
      <c r="X200"/>
      <c r="Y200"/>
      <c r="Z200"/>
      <c r="AA200"/>
      <c r="AB200"/>
      <c r="AC200"/>
      <c r="AD200"/>
      <c r="AE200"/>
      <c r="AF200"/>
      <c r="AG200"/>
      <c r="AH200"/>
      <c r="AI200"/>
    </row>
    <row r="201" spans="1:35" s="2" customFormat="1">
      <c r="A201" s="155"/>
      <c r="B201" s="172" t="s">
        <v>499</v>
      </c>
      <c r="C201" s="279" t="s">
        <v>313</v>
      </c>
      <c r="D201" s="375">
        <v>0</v>
      </c>
      <c r="E201" s="270">
        <f t="shared" si="112"/>
        <v>0</v>
      </c>
      <c r="F201" s="376">
        <f t="shared" si="116"/>
        <v>0</v>
      </c>
      <c r="G201" s="377">
        <f t="shared" si="116"/>
        <v>0</v>
      </c>
      <c r="H201" s="378">
        <f t="shared" si="116"/>
        <v>0</v>
      </c>
      <c r="I201" s="270">
        <f t="shared" si="106"/>
        <v>0</v>
      </c>
      <c r="J201" s="376">
        <f t="shared" si="117"/>
        <v>0</v>
      </c>
      <c r="K201" s="377">
        <f t="shared" si="117"/>
        <v>0</v>
      </c>
      <c r="L201" s="377">
        <f t="shared" si="117"/>
        <v>0</v>
      </c>
      <c r="M201" s="379">
        <f t="shared" si="117"/>
        <v>0</v>
      </c>
      <c r="N201" s="275">
        <f t="shared" si="100"/>
        <v>0</v>
      </c>
      <c r="O201" s="497">
        <f t="shared" si="118"/>
        <v>0</v>
      </c>
      <c r="P201" s="275">
        <f t="shared" si="118"/>
        <v>0</v>
      </c>
      <c r="Q201" s="270">
        <f t="shared" si="118"/>
        <v>0</v>
      </c>
      <c r="R201" s="117"/>
      <c r="S201" s="117"/>
      <c r="T201" s="117"/>
      <c r="U201" s="117"/>
      <c r="V201"/>
      <c r="W201"/>
      <c r="X201"/>
      <c r="Y201"/>
      <c r="Z201"/>
      <c r="AA201"/>
      <c r="AB201"/>
      <c r="AC201"/>
      <c r="AD201"/>
      <c r="AE201"/>
      <c r="AF201"/>
      <c r="AG201"/>
      <c r="AH201"/>
      <c r="AI201"/>
    </row>
    <row r="202" spans="1:35" s="2" customFormat="1">
      <c r="A202" s="155"/>
      <c r="B202" s="172" t="s">
        <v>500</v>
      </c>
      <c r="C202" s="498" t="s">
        <v>265</v>
      </c>
      <c r="D202" s="375">
        <v>0</v>
      </c>
      <c r="E202" s="270">
        <f t="shared" si="112"/>
        <v>0</v>
      </c>
      <c r="F202" s="376">
        <f t="shared" si="116"/>
        <v>0</v>
      </c>
      <c r="G202" s="377">
        <f t="shared" si="116"/>
        <v>0</v>
      </c>
      <c r="H202" s="378">
        <f t="shared" si="116"/>
        <v>0</v>
      </c>
      <c r="I202" s="270">
        <f t="shared" si="106"/>
        <v>0</v>
      </c>
      <c r="J202" s="376">
        <f t="shared" si="117"/>
        <v>0</v>
      </c>
      <c r="K202" s="377">
        <f t="shared" si="117"/>
        <v>0</v>
      </c>
      <c r="L202" s="377">
        <f t="shared" si="117"/>
        <v>0</v>
      </c>
      <c r="M202" s="379">
        <f t="shared" si="117"/>
        <v>0</v>
      </c>
      <c r="N202" s="275">
        <f t="shared" si="100"/>
        <v>0</v>
      </c>
      <c r="O202" s="497">
        <f t="shared" si="118"/>
        <v>0</v>
      </c>
      <c r="P202" s="275">
        <f t="shared" si="118"/>
        <v>0</v>
      </c>
      <c r="Q202" s="270">
        <f t="shared" si="118"/>
        <v>0</v>
      </c>
      <c r="R202" s="117"/>
      <c r="S202" s="117"/>
      <c r="T202" s="117"/>
      <c r="U202" s="117"/>
      <c r="V202"/>
      <c r="W202"/>
      <c r="X202"/>
      <c r="Y202"/>
      <c r="Z202"/>
      <c r="AA202"/>
      <c r="AB202"/>
      <c r="AC202"/>
      <c r="AD202"/>
      <c r="AE202"/>
      <c r="AF202"/>
      <c r="AG202"/>
      <c r="AH202"/>
      <c r="AI202"/>
    </row>
    <row r="203" spans="1:35" s="2" customFormat="1" ht="27" thickBot="1">
      <c r="A203" s="155"/>
      <c r="B203" s="172" t="s">
        <v>501</v>
      </c>
      <c r="C203" s="498" t="s">
        <v>316</v>
      </c>
      <c r="D203" s="375">
        <v>0</v>
      </c>
      <c r="E203" s="270">
        <f t="shared" si="112"/>
        <v>0</v>
      </c>
      <c r="F203" s="376">
        <f t="shared" si="116"/>
        <v>0</v>
      </c>
      <c r="G203" s="377">
        <f t="shared" si="116"/>
        <v>0</v>
      </c>
      <c r="H203" s="378">
        <f t="shared" si="116"/>
        <v>0</v>
      </c>
      <c r="I203" s="270">
        <f t="shared" si="106"/>
        <v>0</v>
      </c>
      <c r="J203" s="376">
        <f t="shared" si="117"/>
        <v>0</v>
      </c>
      <c r="K203" s="377">
        <f t="shared" si="117"/>
        <v>0</v>
      </c>
      <c r="L203" s="377">
        <f t="shared" si="117"/>
        <v>0</v>
      </c>
      <c r="M203" s="379">
        <f t="shared" si="117"/>
        <v>0</v>
      </c>
      <c r="N203" s="275">
        <f t="shared" si="100"/>
        <v>0</v>
      </c>
      <c r="O203" s="497">
        <f t="shared" si="118"/>
        <v>0</v>
      </c>
      <c r="P203" s="275">
        <f t="shared" si="118"/>
        <v>0</v>
      </c>
      <c r="Q203" s="270">
        <f t="shared" si="118"/>
        <v>0</v>
      </c>
      <c r="R203" s="117"/>
      <c r="S203" s="117"/>
      <c r="T203" s="117"/>
      <c r="U203" s="117"/>
      <c r="V203"/>
      <c r="W203"/>
      <c r="X203"/>
      <c r="Y203"/>
      <c r="Z203"/>
      <c r="AA203"/>
      <c r="AB203"/>
      <c r="AC203"/>
      <c r="AD203"/>
      <c r="AE203"/>
      <c r="AF203"/>
      <c r="AG203"/>
      <c r="AH203"/>
      <c r="AI203"/>
    </row>
    <row r="204" spans="1:35" s="2" customFormat="1" ht="15.75" thickBot="1">
      <c r="A204" s="155"/>
      <c r="B204" s="372" t="s">
        <v>155</v>
      </c>
      <c r="C204" s="290" t="s">
        <v>318</v>
      </c>
      <c r="D204" s="499">
        <v>0</v>
      </c>
      <c r="E204" s="490">
        <f t="shared" si="112"/>
        <v>0</v>
      </c>
      <c r="F204" s="491">
        <f>IFERROR($D204*F$243/100, 0)</f>
        <v>0</v>
      </c>
      <c r="G204" s="492">
        <f>IFERROR($D204*G$243/100, 0)</f>
        <v>0</v>
      </c>
      <c r="H204" s="493">
        <f>IFERROR($D204*H$243/100, 0)</f>
        <v>0</v>
      </c>
      <c r="I204" s="490">
        <f t="shared" si="106"/>
        <v>0</v>
      </c>
      <c r="J204" s="491">
        <f t="shared" ref="J204:Q204" si="119">IFERROR($D204*J$243/100, 0)</f>
        <v>0</v>
      </c>
      <c r="K204" s="492">
        <f t="shared" si="119"/>
        <v>0</v>
      </c>
      <c r="L204" s="492">
        <f t="shared" si="119"/>
        <v>0</v>
      </c>
      <c r="M204" s="494">
        <f t="shared" si="119"/>
        <v>0</v>
      </c>
      <c r="N204" s="495">
        <f t="shared" si="100"/>
        <v>0</v>
      </c>
      <c r="O204" s="496">
        <f>IFERROR($D204*O$243/100, 0)</f>
        <v>0</v>
      </c>
      <c r="P204" s="495">
        <f t="shared" si="119"/>
        <v>0</v>
      </c>
      <c r="Q204" s="490">
        <f t="shared" si="119"/>
        <v>0</v>
      </c>
      <c r="R204" s="117"/>
      <c r="S204" s="117"/>
      <c r="T204" s="117"/>
      <c r="U204" s="117"/>
      <c r="V204"/>
      <c r="W204"/>
      <c r="X204"/>
      <c r="Y204"/>
      <c r="Z204"/>
      <c r="AA204"/>
      <c r="AB204"/>
      <c r="AC204"/>
      <c r="AD204"/>
      <c r="AE204"/>
      <c r="AF204"/>
      <c r="AG204"/>
      <c r="AH204"/>
      <c r="AI204"/>
    </row>
    <row r="205" spans="1:35" s="2" customFormat="1">
      <c r="A205" s="500"/>
      <c r="B205" s="372" t="s">
        <v>157</v>
      </c>
      <c r="C205" s="488" t="s">
        <v>320</v>
      </c>
      <c r="D205" s="489">
        <f>SUM(D206:D210)</f>
        <v>197.21350999999999</v>
      </c>
      <c r="E205" s="490">
        <f t="shared" si="112"/>
        <v>59.801031230813209</v>
      </c>
      <c r="F205" s="491">
        <f>SUM(F206:F210)</f>
        <v>8.2869259553112222</v>
      </c>
      <c r="G205" s="492">
        <f t="shared" ref="G205:Q205" si="120">SUM(G206:G210)</f>
        <v>5.2761242237103865</v>
      </c>
      <c r="H205" s="493">
        <f t="shared" si="120"/>
        <v>46.2379810517916</v>
      </c>
      <c r="I205" s="490">
        <f t="shared" si="106"/>
        <v>99.7295585885431</v>
      </c>
      <c r="J205" s="491">
        <f t="shared" si="120"/>
        <v>44.546875517220954</v>
      </c>
      <c r="K205" s="492">
        <f t="shared" si="120"/>
        <v>39.282393672475948</v>
      </c>
      <c r="L205" s="492">
        <f t="shared" si="120"/>
        <v>15.900289398846198</v>
      </c>
      <c r="M205" s="494">
        <f t="shared" si="120"/>
        <v>8.8705197959322692</v>
      </c>
      <c r="N205" s="495">
        <f t="shared" si="100"/>
        <v>12.499623826094933</v>
      </c>
      <c r="O205" s="496">
        <f>SUM(O206:O210)</f>
        <v>12.499623826094933</v>
      </c>
      <c r="P205" s="495">
        <f t="shared" si="120"/>
        <v>0</v>
      </c>
      <c r="Q205" s="490">
        <f t="shared" si="120"/>
        <v>16.312776558616505</v>
      </c>
      <c r="R205" s="117"/>
      <c r="S205" s="117"/>
      <c r="T205" s="117"/>
      <c r="U205" s="117"/>
      <c r="V205"/>
      <c r="W205"/>
      <c r="X205"/>
      <c r="Y205"/>
      <c r="Z205"/>
      <c r="AA205"/>
      <c r="AB205"/>
      <c r="AC205"/>
      <c r="AD205"/>
      <c r="AE205"/>
      <c r="AF205"/>
      <c r="AG205"/>
      <c r="AH205"/>
      <c r="AI205"/>
    </row>
    <row r="206" spans="1:35" s="2" customFormat="1">
      <c r="A206" s="117"/>
      <c r="B206" s="266" t="s">
        <v>502</v>
      </c>
      <c r="C206" s="267" t="s">
        <v>322</v>
      </c>
      <c r="D206" s="375">
        <v>173.86151999999998</v>
      </c>
      <c r="E206" s="270">
        <f t="shared" si="112"/>
        <v>52.720009837848608</v>
      </c>
      <c r="F206" s="376">
        <f t="shared" ref="F206:H210" si="121">IFERROR($D206*F$242/100, 0)</f>
        <v>7.3056736463838661</v>
      </c>
      <c r="G206" s="377">
        <f t="shared" si="121"/>
        <v>4.6513800055742012</v>
      </c>
      <c r="H206" s="378">
        <f t="shared" si="121"/>
        <v>40.762956185890545</v>
      </c>
      <c r="I206" s="270">
        <f t="shared" si="106"/>
        <v>87.920612767011534</v>
      </c>
      <c r="J206" s="376">
        <f t="shared" ref="J206:M210" si="122">IFERROR($D206*J$242/100, 0)</f>
        <v>39.272093928427218</v>
      </c>
      <c r="K206" s="377">
        <f t="shared" si="122"/>
        <v>34.63097773136866</v>
      </c>
      <c r="L206" s="377">
        <f t="shared" si="122"/>
        <v>14.017541107215658</v>
      </c>
      <c r="M206" s="379">
        <f t="shared" si="122"/>
        <v>7.8201643229760176</v>
      </c>
      <c r="N206" s="275">
        <f t="shared" si="100"/>
        <v>11.019547280676058</v>
      </c>
      <c r="O206" s="497">
        <f t="shared" ref="O206:Q210" si="123">IFERROR($D206*O$242/100, 0)</f>
        <v>11.019547280676058</v>
      </c>
      <c r="P206" s="275">
        <f t="shared" si="123"/>
        <v>0</v>
      </c>
      <c r="Q206" s="270">
        <f t="shared" si="123"/>
        <v>14.381185791487786</v>
      </c>
      <c r="R206" s="117"/>
      <c r="S206" s="117"/>
      <c r="T206" s="117"/>
      <c r="U206" s="117"/>
      <c r="V206"/>
      <c r="W206"/>
      <c r="X206"/>
      <c r="Y206"/>
      <c r="Z206"/>
      <c r="AA206"/>
      <c r="AB206"/>
      <c r="AC206"/>
      <c r="AD206"/>
      <c r="AE206"/>
      <c r="AF206"/>
      <c r="AG206"/>
      <c r="AH206"/>
      <c r="AI206"/>
    </row>
    <row r="207" spans="1:35" s="2" customFormat="1">
      <c r="A207" s="117"/>
      <c r="B207" s="266" t="s">
        <v>503</v>
      </c>
      <c r="C207" s="267" t="s">
        <v>324</v>
      </c>
      <c r="D207" s="375">
        <v>3.34755</v>
      </c>
      <c r="E207" s="270">
        <f t="shared" si="112"/>
        <v>1.0150772231410961</v>
      </c>
      <c r="F207" s="376">
        <f t="shared" si="121"/>
        <v>0.1406642931394613</v>
      </c>
      <c r="G207" s="377">
        <f t="shared" si="121"/>
        <v>8.9558213557893201E-2</v>
      </c>
      <c r="H207" s="378">
        <f t="shared" si="121"/>
        <v>0.78485471644374161</v>
      </c>
      <c r="I207" s="270">
        <f t="shared" si="106"/>
        <v>1.6928337407162291</v>
      </c>
      <c r="J207" s="376">
        <f t="shared" si="122"/>
        <v>0.75614948051821085</v>
      </c>
      <c r="K207" s="377">
        <f t="shared" si="122"/>
        <v>0.66678888752751708</v>
      </c>
      <c r="L207" s="377">
        <f t="shared" si="122"/>
        <v>0.26989537267050112</v>
      </c>
      <c r="M207" s="379">
        <f t="shared" si="122"/>
        <v>0.15057035668029572</v>
      </c>
      <c r="N207" s="275">
        <f t="shared" si="100"/>
        <v>0.21217164959461496</v>
      </c>
      <c r="O207" s="497">
        <f t="shared" si="123"/>
        <v>0.21217164959461496</v>
      </c>
      <c r="P207" s="275">
        <f t="shared" si="123"/>
        <v>0</v>
      </c>
      <c r="Q207" s="270">
        <f t="shared" si="123"/>
        <v>0.27689702986776454</v>
      </c>
      <c r="R207" s="117"/>
      <c r="S207" s="117"/>
      <c r="T207" s="117"/>
      <c r="U207" s="117"/>
      <c r="V207"/>
      <c r="W207"/>
      <c r="X207"/>
      <c r="Y207"/>
      <c r="Z207"/>
      <c r="AA207"/>
      <c r="AB207"/>
      <c r="AC207"/>
      <c r="AD207"/>
      <c r="AE207"/>
      <c r="AF207"/>
      <c r="AG207"/>
      <c r="AH207"/>
      <c r="AI207"/>
    </row>
    <row r="208" spans="1:35" s="2" customFormat="1">
      <c r="A208" s="117"/>
      <c r="B208" s="266" t="s">
        <v>504</v>
      </c>
      <c r="C208" s="267" t="s">
        <v>326</v>
      </c>
      <c r="D208" s="375">
        <v>0.28452999999999995</v>
      </c>
      <c r="E208" s="270">
        <f t="shared" si="112"/>
        <v>8.6278001015768546E-2</v>
      </c>
      <c r="F208" s="376">
        <f t="shared" si="121"/>
        <v>1.1955971181004291E-2</v>
      </c>
      <c r="G208" s="377">
        <f t="shared" si="121"/>
        <v>7.6121338004293722E-3</v>
      </c>
      <c r="H208" s="378">
        <f t="shared" si="121"/>
        <v>6.6709896034334887E-2</v>
      </c>
      <c r="I208" s="270">
        <f t="shared" si="106"/>
        <v>0.14388492606413306</v>
      </c>
      <c r="J208" s="376">
        <f t="shared" si="122"/>
        <v>6.4270051736896094E-2</v>
      </c>
      <c r="K208" s="377">
        <f t="shared" si="122"/>
        <v>5.6674714991024597E-2</v>
      </c>
      <c r="L208" s="377">
        <f t="shared" si="122"/>
        <v>2.2940159336212355E-2</v>
      </c>
      <c r="M208" s="379">
        <f t="shared" si="122"/>
        <v>1.2797951811397749E-2</v>
      </c>
      <c r="N208" s="275">
        <f t="shared" si="100"/>
        <v>1.8033845486745761E-2</v>
      </c>
      <c r="O208" s="497">
        <f t="shared" si="123"/>
        <v>1.8033845486745761E-2</v>
      </c>
      <c r="P208" s="275">
        <f t="shared" si="123"/>
        <v>0</v>
      </c>
      <c r="Q208" s="270">
        <f t="shared" si="123"/>
        <v>2.3535275621954871E-2</v>
      </c>
      <c r="R208" s="117"/>
      <c r="S208" s="117"/>
      <c r="T208" s="117"/>
      <c r="U208" s="117"/>
      <c r="V208"/>
      <c r="W208"/>
      <c r="X208"/>
      <c r="Y208"/>
      <c r="Z208"/>
      <c r="AA208"/>
      <c r="AB208"/>
      <c r="AC208"/>
      <c r="AD208"/>
      <c r="AE208"/>
      <c r="AF208"/>
      <c r="AG208"/>
      <c r="AH208"/>
      <c r="AI208"/>
    </row>
    <row r="209" spans="1:35" s="2" customFormat="1">
      <c r="A209" s="117"/>
      <c r="B209" s="266" t="s">
        <v>505</v>
      </c>
      <c r="C209" s="267" t="s">
        <v>328</v>
      </c>
      <c r="D209" s="375">
        <v>0</v>
      </c>
      <c r="E209" s="270">
        <f t="shared" ref="E209:E210" si="124">SUM(F209:H209)</f>
        <v>0</v>
      </c>
      <c r="F209" s="376">
        <f t="shared" si="121"/>
        <v>0</v>
      </c>
      <c r="G209" s="377">
        <f t="shared" si="121"/>
        <v>0</v>
      </c>
      <c r="H209" s="378">
        <f t="shared" si="121"/>
        <v>0</v>
      </c>
      <c r="I209" s="270">
        <f t="shared" si="106"/>
        <v>0</v>
      </c>
      <c r="J209" s="376">
        <f t="shared" si="122"/>
        <v>0</v>
      </c>
      <c r="K209" s="377">
        <f t="shared" si="122"/>
        <v>0</v>
      </c>
      <c r="L209" s="377">
        <f t="shared" si="122"/>
        <v>0</v>
      </c>
      <c r="M209" s="379">
        <f t="shared" si="122"/>
        <v>0</v>
      </c>
      <c r="N209" s="275">
        <f t="shared" si="100"/>
        <v>0</v>
      </c>
      <c r="O209" s="497">
        <f t="shared" si="123"/>
        <v>0</v>
      </c>
      <c r="P209" s="275">
        <f t="shared" si="123"/>
        <v>0</v>
      </c>
      <c r="Q209" s="270">
        <f t="shared" si="123"/>
        <v>0</v>
      </c>
      <c r="R209" s="117"/>
      <c r="S209" s="117"/>
      <c r="T209" s="117"/>
      <c r="U209" s="117"/>
      <c r="V209"/>
      <c r="W209"/>
      <c r="X209"/>
      <c r="Y209"/>
      <c r="Z209"/>
      <c r="AA209"/>
      <c r="AB209"/>
      <c r="AC209"/>
      <c r="AD209"/>
      <c r="AE209"/>
      <c r="AF209"/>
      <c r="AG209"/>
      <c r="AH209"/>
      <c r="AI209"/>
    </row>
    <row r="210" spans="1:35" s="2" customFormat="1" ht="15.75" thickBot="1">
      <c r="A210" s="117"/>
      <c r="B210" s="266" t="s">
        <v>506</v>
      </c>
      <c r="C210" s="267" t="s">
        <v>330</v>
      </c>
      <c r="D210" s="375">
        <v>19.719909999999999</v>
      </c>
      <c r="E210" s="270">
        <f t="shared" si="124"/>
        <v>5.9796661688077339</v>
      </c>
      <c r="F210" s="376">
        <f t="shared" si="121"/>
        <v>0.82863204460688977</v>
      </c>
      <c r="G210" s="377">
        <f t="shared" si="121"/>
        <v>0.52757387077786244</v>
      </c>
      <c r="H210" s="378">
        <f t="shared" si="121"/>
        <v>4.6234602534229818</v>
      </c>
      <c r="I210" s="270">
        <f t="shared" si="106"/>
        <v>9.9722271547511969</v>
      </c>
      <c r="J210" s="376">
        <f t="shared" si="122"/>
        <v>4.4543620565386242</v>
      </c>
      <c r="K210" s="377">
        <f t="shared" si="122"/>
        <v>3.9279523385887467</v>
      </c>
      <c r="L210" s="377">
        <f t="shared" si="122"/>
        <v>1.5899127596238267</v>
      </c>
      <c r="M210" s="379">
        <f t="shared" si="122"/>
        <v>0.88698716446455772</v>
      </c>
      <c r="N210" s="275">
        <f t="shared" si="100"/>
        <v>1.2498710503375134</v>
      </c>
      <c r="O210" s="497">
        <f t="shared" si="123"/>
        <v>1.2498710503375134</v>
      </c>
      <c r="P210" s="275">
        <f t="shared" si="123"/>
        <v>0</v>
      </c>
      <c r="Q210" s="270">
        <f t="shared" si="123"/>
        <v>1.6311584616389982</v>
      </c>
      <c r="R210" s="117"/>
      <c r="S210" s="117"/>
      <c r="T210" s="117"/>
      <c r="U210" s="117"/>
      <c r="V210"/>
      <c r="W210"/>
      <c r="X210"/>
      <c r="Y210"/>
      <c r="Z210"/>
      <c r="AA210"/>
      <c r="AB210"/>
      <c r="AC210"/>
      <c r="AD210"/>
      <c r="AE210"/>
      <c r="AF210"/>
      <c r="AG210"/>
      <c r="AH210"/>
      <c r="AI210"/>
    </row>
    <row r="211" spans="1:35" s="2" customFormat="1">
      <c r="A211" s="500"/>
      <c r="B211" s="372" t="s">
        <v>159</v>
      </c>
      <c r="C211" s="488" t="s">
        <v>332</v>
      </c>
      <c r="D211" s="489">
        <f>SUM(D212:D214)</f>
        <v>7.7696500000000004</v>
      </c>
      <c r="E211" s="490">
        <f t="shared" si="112"/>
        <v>2.3559901261454543</v>
      </c>
      <c r="F211" s="491">
        <f>SUM(F212:F214)</f>
        <v>0.32648125500470959</v>
      </c>
      <c r="G211" s="492">
        <f>SUM(G212:G214)</f>
        <v>0.20786425115982879</v>
      </c>
      <c r="H211" s="493">
        <f>SUM(H212:H214)</f>
        <v>1.821644619980916</v>
      </c>
      <c r="I211" s="490">
        <f t="shared" si="106"/>
        <v>3.929060260057609</v>
      </c>
      <c r="J211" s="491">
        <f t="shared" ref="J211:Q211" si="125">SUM(J212:J214)</f>
        <v>1.7550198835889881</v>
      </c>
      <c r="K211" s="492">
        <f t="shared" si="125"/>
        <v>1.5476143089657133</v>
      </c>
      <c r="L211" s="492">
        <f t="shared" si="125"/>
        <v>0.62642606750290786</v>
      </c>
      <c r="M211" s="494">
        <f t="shared" si="125"/>
        <v>0.34947318838585228</v>
      </c>
      <c r="N211" s="495">
        <f t="shared" si="100"/>
        <v>0.49244953989419121</v>
      </c>
      <c r="O211" s="496">
        <f>SUM(O212:O214)</f>
        <v>0.49244953989419121</v>
      </c>
      <c r="P211" s="495">
        <f t="shared" si="125"/>
        <v>0</v>
      </c>
      <c r="Q211" s="490">
        <f t="shared" si="125"/>
        <v>0.64267688551689339</v>
      </c>
      <c r="R211" s="117"/>
      <c r="S211" s="117"/>
      <c r="T211" s="117"/>
      <c r="U211" s="117"/>
      <c r="V211"/>
      <c r="W211"/>
      <c r="X211"/>
      <c r="Y211"/>
      <c r="Z211"/>
      <c r="AA211"/>
      <c r="AB211"/>
      <c r="AC211"/>
      <c r="AD211"/>
      <c r="AE211"/>
      <c r="AF211"/>
      <c r="AG211"/>
      <c r="AH211"/>
      <c r="AI211"/>
    </row>
    <row r="212" spans="1:35" s="2" customFormat="1">
      <c r="A212" s="117"/>
      <c r="B212" s="266" t="s">
        <v>507</v>
      </c>
      <c r="C212" s="267" t="s">
        <v>338</v>
      </c>
      <c r="D212" s="375">
        <v>1.129</v>
      </c>
      <c r="E212" s="270">
        <f t="shared" si="112"/>
        <v>0.34234654745300214</v>
      </c>
      <c r="F212" s="376">
        <f t="shared" ref="F212:H214" si="126">IFERROR($D212*F$242/100, 0)</f>
        <v>4.7440661664337143E-2</v>
      </c>
      <c r="G212" s="377">
        <f t="shared" si="126"/>
        <v>3.0204544549554579E-2</v>
      </c>
      <c r="H212" s="378">
        <f t="shared" si="126"/>
        <v>0.26470134123911043</v>
      </c>
      <c r="I212" s="270">
        <f t="shared" si="106"/>
        <v>0.57092778099464458</v>
      </c>
      <c r="J212" s="376">
        <f t="shared" ref="J212:Q214" si="127">IFERROR($D212*J$242/100, 0)</f>
        <v>0.25502016803484939</v>
      </c>
      <c r="K212" s="377">
        <f t="shared" si="127"/>
        <v>0.22488227330990329</v>
      </c>
      <c r="L212" s="377">
        <f t="shared" si="127"/>
        <v>9.1025339649891943E-2</v>
      </c>
      <c r="M212" s="379">
        <f t="shared" si="127"/>
        <v>5.0781596299399226E-2</v>
      </c>
      <c r="N212" s="275">
        <f t="shared" si="100"/>
        <v>7.1557345638547681E-2</v>
      </c>
      <c r="O212" s="497">
        <f>IFERROR($D212*O$242/100, 0)</f>
        <v>7.1557345638547681E-2</v>
      </c>
      <c r="P212" s="275">
        <f t="shared" si="127"/>
        <v>0</v>
      </c>
      <c r="Q212" s="270">
        <f t="shared" si="127"/>
        <v>9.3386729614406402E-2</v>
      </c>
      <c r="R212" s="117"/>
      <c r="S212" s="117"/>
      <c r="T212" s="117"/>
      <c r="U212" s="117"/>
      <c r="V212"/>
      <c r="W212"/>
      <c r="X212"/>
      <c r="Y212"/>
      <c r="Z212"/>
      <c r="AA212"/>
      <c r="AB212"/>
      <c r="AC212"/>
      <c r="AD212"/>
      <c r="AE212"/>
      <c r="AF212"/>
      <c r="AG212"/>
      <c r="AH212"/>
      <c r="AI212"/>
    </row>
    <row r="213" spans="1:35" s="2" customFormat="1">
      <c r="A213" s="117"/>
      <c r="B213" s="278" t="s">
        <v>508</v>
      </c>
      <c r="C213" s="267" t="s">
        <v>340</v>
      </c>
      <c r="D213" s="501">
        <v>5.0546499999999996</v>
      </c>
      <c r="E213" s="270">
        <f t="shared" si="112"/>
        <v>1.5327209708443907</v>
      </c>
      <c r="F213" s="376">
        <f t="shared" si="126"/>
        <v>0.21239675861970039</v>
      </c>
      <c r="G213" s="377">
        <f t="shared" si="126"/>
        <v>0.13522887609159082</v>
      </c>
      <c r="H213" s="378">
        <f t="shared" si="126"/>
        <v>1.1850953361330996</v>
      </c>
      <c r="I213" s="270">
        <f t="shared" si="106"/>
        <v>2.5561028416338183</v>
      </c>
      <c r="J213" s="376">
        <f t="shared" si="127"/>
        <v>1.1417517204228091</v>
      </c>
      <c r="K213" s="377">
        <f t="shared" si="127"/>
        <v>1.0068212425030139</v>
      </c>
      <c r="L213" s="377">
        <f t="shared" si="127"/>
        <v>0.40752987870799495</v>
      </c>
      <c r="M213" s="379">
        <f t="shared" si="127"/>
        <v>0.22735446920704899</v>
      </c>
      <c r="N213" s="275">
        <f t="shared" si="100"/>
        <v>0.32036965202115586</v>
      </c>
      <c r="O213" s="497">
        <f>IFERROR($D213*O$242/100, 0)</f>
        <v>0.32036965202115586</v>
      </c>
      <c r="P213" s="275">
        <f t="shared" si="127"/>
        <v>0</v>
      </c>
      <c r="Q213" s="270">
        <f t="shared" si="127"/>
        <v>0.41810206629358659</v>
      </c>
      <c r="R213" s="117"/>
      <c r="S213" s="117"/>
      <c r="T213" s="117"/>
      <c r="U213" s="117"/>
      <c r="V213"/>
      <c r="W213"/>
      <c r="X213"/>
      <c r="Y213"/>
      <c r="Z213"/>
      <c r="AA213"/>
      <c r="AB213"/>
      <c r="AC213"/>
      <c r="AD213"/>
      <c r="AE213"/>
      <c r="AF213"/>
      <c r="AG213"/>
      <c r="AH213"/>
      <c r="AI213"/>
    </row>
    <row r="214" spans="1:35" s="2" customFormat="1" ht="15.75" thickBot="1">
      <c r="A214" s="117"/>
      <c r="B214" s="278" t="s">
        <v>509</v>
      </c>
      <c r="C214" s="279" t="s">
        <v>344</v>
      </c>
      <c r="D214" s="375">
        <v>1.5860000000000001</v>
      </c>
      <c r="E214" s="270">
        <f t="shared" si="112"/>
        <v>0.48092260784806157</v>
      </c>
      <c r="F214" s="376">
        <f t="shared" si="126"/>
        <v>6.6643834720672021E-2</v>
      </c>
      <c r="G214" s="377">
        <f t="shared" si="126"/>
        <v>4.2430830518683404E-2</v>
      </c>
      <c r="H214" s="378">
        <f t="shared" si="126"/>
        <v>0.37184794260870613</v>
      </c>
      <c r="I214" s="270">
        <f t="shared" si="106"/>
        <v>0.80202963742914646</v>
      </c>
      <c r="J214" s="376">
        <f t="shared" si="127"/>
        <v>0.35824799513132966</v>
      </c>
      <c r="K214" s="377">
        <f t="shared" si="127"/>
        <v>0.31591079315279597</v>
      </c>
      <c r="L214" s="377">
        <f t="shared" si="127"/>
        <v>0.12787084914502092</v>
      </c>
      <c r="M214" s="379">
        <f t="shared" si="127"/>
        <v>7.1337122879404052E-2</v>
      </c>
      <c r="N214" s="275">
        <f t="shared" si="100"/>
        <v>0.1005225422344877</v>
      </c>
      <c r="O214" s="497">
        <f>IFERROR($D214*O$242/100, 0)</f>
        <v>0.1005225422344877</v>
      </c>
      <c r="P214" s="275">
        <f t="shared" si="127"/>
        <v>0</v>
      </c>
      <c r="Q214" s="270">
        <f t="shared" si="127"/>
        <v>0.13118808960890041</v>
      </c>
      <c r="R214" s="117"/>
      <c r="S214" s="117"/>
      <c r="T214" s="117"/>
      <c r="U214" s="117"/>
      <c r="V214"/>
      <c r="W214"/>
      <c r="X214"/>
      <c r="Y214"/>
      <c r="Z214"/>
      <c r="AA214"/>
      <c r="AB214"/>
      <c r="AC214"/>
      <c r="AD214"/>
      <c r="AE214"/>
      <c r="AF214"/>
      <c r="AG214"/>
      <c r="AH214"/>
      <c r="AI214"/>
    </row>
    <row r="215" spans="1:35">
      <c r="A215" s="500"/>
      <c r="B215" s="243" t="s">
        <v>161</v>
      </c>
      <c r="C215" s="208" t="s">
        <v>346</v>
      </c>
      <c r="D215" s="474">
        <f>SUM(D216:D217)</f>
        <v>1.0670599999999999</v>
      </c>
      <c r="E215" s="475">
        <f t="shared" si="112"/>
        <v>0.32356448797626258</v>
      </c>
      <c r="F215" s="476">
        <f>SUM(F216:F217)</f>
        <v>4.4837938384010262E-2</v>
      </c>
      <c r="G215" s="477">
        <f t="shared" ref="G215:Q215" si="128">SUM(G216:G217)</f>
        <v>2.8547441370281403E-2</v>
      </c>
      <c r="H215" s="478">
        <f t="shared" si="128"/>
        <v>0.25017910822197093</v>
      </c>
      <c r="I215" s="475">
        <f t="shared" si="106"/>
        <v>0.53960513550765754</v>
      </c>
      <c r="J215" s="476">
        <f t="shared" si="128"/>
        <v>0.24102907041919075</v>
      </c>
      <c r="K215" s="477">
        <f t="shared" si="128"/>
        <v>0.21254462228349461</v>
      </c>
      <c r="L215" s="477">
        <f t="shared" si="128"/>
        <v>8.6031442804972255E-2</v>
      </c>
      <c r="M215" s="479">
        <f t="shared" si="128"/>
        <v>4.7995580289846712E-2</v>
      </c>
      <c r="N215" s="480">
        <f t="shared" si="100"/>
        <v>6.7631515710423987E-2</v>
      </c>
      <c r="O215" s="481">
        <f>SUM(O216:O217)</f>
        <v>6.7631515710423987E-2</v>
      </c>
      <c r="P215" s="480">
        <f t="shared" si="128"/>
        <v>0</v>
      </c>
      <c r="Q215" s="475">
        <f t="shared" si="128"/>
        <v>8.8263280515809103E-2</v>
      </c>
    </row>
    <row r="216" spans="1:35">
      <c r="B216" s="264" t="s">
        <v>510</v>
      </c>
      <c r="C216" s="265" t="s">
        <v>348</v>
      </c>
      <c r="D216" s="371">
        <v>1.0670599999999999</v>
      </c>
      <c r="E216" s="213">
        <f t="shared" si="112"/>
        <v>0.32356448797626258</v>
      </c>
      <c r="F216" s="214">
        <f t="shared" ref="F216:H217" si="129">IFERROR($D216*F$242/100, 0)</f>
        <v>4.4837938384010262E-2</v>
      </c>
      <c r="G216" s="215">
        <f t="shared" si="129"/>
        <v>2.8547441370281403E-2</v>
      </c>
      <c r="H216" s="216">
        <f t="shared" si="129"/>
        <v>0.25017910822197093</v>
      </c>
      <c r="I216" s="213">
        <f t="shared" si="106"/>
        <v>0.53960513550765754</v>
      </c>
      <c r="J216" s="214">
        <f t="shared" ref="J216:Q217" si="130">IFERROR($D216*J$242/100, 0)</f>
        <v>0.24102907041919075</v>
      </c>
      <c r="K216" s="215">
        <f t="shared" si="130"/>
        <v>0.21254462228349461</v>
      </c>
      <c r="L216" s="215">
        <f t="shared" si="130"/>
        <v>8.6031442804972255E-2</v>
      </c>
      <c r="M216" s="212">
        <f t="shared" si="130"/>
        <v>4.7995580289846712E-2</v>
      </c>
      <c r="N216" s="217">
        <f t="shared" si="100"/>
        <v>6.7631515710423987E-2</v>
      </c>
      <c r="O216" s="482">
        <f>IFERROR($D216*O$242/100, 0)</f>
        <v>6.7631515710423987E-2</v>
      </c>
      <c r="P216" s="217">
        <f t="shared" si="130"/>
        <v>0</v>
      </c>
      <c r="Q216" s="213">
        <f t="shared" si="130"/>
        <v>8.8263280515809103E-2</v>
      </c>
    </row>
    <row r="217" spans="1:35" ht="15.75" thickBot="1">
      <c r="B217" s="303" t="s">
        <v>511</v>
      </c>
      <c r="C217" s="255" t="s">
        <v>512</v>
      </c>
      <c r="D217" s="371">
        <v>0</v>
      </c>
      <c r="E217" s="213">
        <f t="shared" si="112"/>
        <v>0</v>
      </c>
      <c r="F217" s="214">
        <f t="shared" si="129"/>
        <v>0</v>
      </c>
      <c r="G217" s="215">
        <f t="shared" si="129"/>
        <v>0</v>
      </c>
      <c r="H217" s="216">
        <f t="shared" si="129"/>
        <v>0</v>
      </c>
      <c r="I217" s="213">
        <f t="shared" si="106"/>
        <v>0</v>
      </c>
      <c r="J217" s="214">
        <f t="shared" si="130"/>
        <v>0</v>
      </c>
      <c r="K217" s="215">
        <f t="shared" si="130"/>
        <v>0</v>
      </c>
      <c r="L217" s="215">
        <f t="shared" si="130"/>
        <v>0</v>
      </c>
      <c r="M217" s="212">
        <f t="shared" si="130"/>
        <v>0</v>
      </c>
      <c r="N217" s="217">
        <f t="shared" si="100"/>
        <v>0</v>
      </c>
      <c r="O217" s="482">
        <f>IFERROR($D217*O$242/100, 0)</f>
        <v>0</v>
      </c>
      <c r="P217" s="217">
        <f t="shared" si="130"/>
        <v>0</v>
      </c>
      <c r="Q217" s="213">
        <f t="shared" si="130"/>
        <v>0</v>
      </c>
    </row>
    <row r="218" spans="1:35">
      <c r="A218" s="500"/>
      <c r="B218" s="243" t="s">
        <v>163</v>
      </c>
      <c r="C218" s="208" t="s">
        <v>352</v>
      </c>
      <c r="D218" s="474">
        <f>SUM(D219:D233)</f>
        <v>92.769200000000012</v>
      </c>
      <c r="E218" s="475">
        <f t="shared" si="112"/>
        <v>28.13039444639243</v>
      </c>
      <c r="F218" s="476">
        <f>SUM(F219:F233)</f>
        <v>3.8981684943057795</v>
      </c>
      <c r="G218" s="477">
        <f t="shared" ref="G218:Q218" si="131">SUM(G219:G233)</f>
        <v>2.4818878956833825</v>
      </c>
      <c r="H218" s="478">
        <f t="shared" si="131"/>
        <v>21.750338056403265</v>
      </c>
      <c r="I218" s="475">
        <f t="shared" si="106"/>
        <v>46.912766608191667</v>
      </c>
      <c r="J218" s="476">
        <f t="shared" si="131"/>
        <v>20.954842313957975</v>
      </c>
      <c r="K218" s="477">
        <f t="shared" si="131"/>
        <v>18.478430991267565</v>
      </c>
      <c r="L218" s="477">
        <f t="shared" si="131"/>
        <v>7.4794933029661266</v>
      </c>
      <c r="M218" s="479">
        <f t="shared" si="131"/>
        <v>4.1726909330542314</v>
      </c>
      <c r="N218" s="480">
        <f t="shared" si="100"/>
        <v>5.8798208228623183</v>
      </c>
      <c r="O218" s="481">
        <f>SUM(O219:O233)</f>
        <v>5.8798208228623183</v>
      </c>
      <c r="P218" s="480">
        <f t="shared" si="131"/>
        <v>0</v>
      </c>
      <c r="Q218" s="475">
        <f t="shared" si="131"/>
        <v>7.6735271894993726</v>
      </c>
    </row>
    <row r="219" spans="1:35">
      <c r="B219" s="264" t="s">
        <v>513</v>
      </c>
      <c r="C219" s="265" t="s">
        <v>354</v>
      </c>
      <c r="D219" s="371">
        <v>0</v>
      </c>
      <c r="E219" s="213">
        <f t="shared" si="112"/>
        <v>0</v>
      </c>
      <c r="F219" s="214">
        <f t="shared" ref="F219:H234" si="132">IFERROR($D219*F$242/100, 0)</f>
        <v>0</v>
      </c>
      <c r="G219" s="215">
        <f t="shared" si="132"/>
        <v>0</v>
      </c>
      <c r="H219" s="216">
        <f t="shared" si="132"/>
        <v>0</v>
      </c>
      <c r="I219" s="213">
        <f t="shared" si="106"/>
        <v>0</v>
      </c>
      <c r="J219" s="214">
        <f t="shared" ref="J219:Q234" si="133">IFERROR($D219*J$242/100, 0)</f>
        <v>0</v>
      </c>
      <c r="K219" s="215">
        <f t="shared" si="133"/>
        <v>0</v>
      </c>
      <c r="L219" s="215">
        <f t="shared" si="133"/>
        <v>0</v>
      </c>
      <c r="M219" s="212">
        <f t="shared" si="133"/>
        <v>0</v>
      </c>
      <c r="N219" s="217">
        <f t="shared" si="100"/>
        <v>0</v>
      </c>
      <c r="O219" s="482">
        <f t="shared" ref="O219:O234" si="134">IFERROR($D219*O$242/100, 0)</f>
        <v>0</v>
      </c>
      <c r="P219" s="217">
        <f t="shared" si="133"/>
        <v>0</v>
      </c>
      <c r="Q219" s="213">
        <f t="shared" si="133"/>
        <v>0</v>
      </c>
    </row>
    <row r="220" spans="1:35">
      <c r="B220" s="264" t="s">
        <v>514</v>
      </c>
      <c r="C220" s="265" t="s">
        <v>356</v>
      </c>
      <c r="D220" s="371">
        <v>0</v>
      </c>
      <c r="E220" s="213">
        <f t="shared" si="112"/>
        <v>0</v>
      </c>
      <c r="F220" s="214">
        <f t="shared" si="132"/>
        <v>0</v>
      </c>
      <c r="G220" s="215">
        <f t="shared" si="132"/>
        <v>0</v>
      </c>
      <c r="H220" s="216">
        <f t="shared" si="132"/>
        <v>0</v>
      </c>
      <c r="I220" s="213">
        <f t="shared" si="106"/>
        <v>0</v>
      </c>
      <c r="J220" s="214">
        <f t="shared" si="133"/>
        <v>0</v>
      </c>
      <c r="K220" s="215">
        <f t="shared" si="133"/>
        <v>0</v>
      </c>
      <c r="L220" s="215">
        <f t="shared" si="133"/>
        <v>0</v>
      </c>
      <c r="M220" s="212">
        <f t="shared" si="133"/>
        <v>0</v>
      </c>
      <c r="N220" s="217">
        <f t="shared" si="100"/>
        <v>0</v>
      </c>
      <c r="O220" s="482">
        <f t="shared" si="134"/>
        <v>0</v>
      </c>
      <c r="P220" s="217">
        <f t="shared" si="133"/>
        <v>0</v>
      </c>
      <c r="Q220" s="213">
        <f t="shared" si="133"/>
        <v>0</v>
      </c>
    </row>
    <row r="221" spans="1:35">
      <c r="B221" s="264" t="s">
        <v>515</v>
      </c>
      <c r="C221" s="265" t="s">
        <v>358</v>
      </c>
      <c r="D221" s="371">
        <v>0</v>
      </c>
      <c r="E221" s="213">
        <f t="shared" si="112"/>
        <v>0</v>
      </c>
      <c r="F221" s="214">
        <f t="shared" si="132"/>
        <v>0</v>
      </c>
      <c r="G221" s="215">
        <f t="shared" si="132"/>
        <v>0</v>
      </c>
      <c r="H221" s="216">
        <f t="shared" si="132"/>
        <v>0</v>
      </c>
      <c r="I221" s="213">
        <f t="shared" si="106"/>
        <v>0</v>
      </c>
      <c r="J221" s="214">
        <f t="shared" si="133"/>
        <v>0</v>
      </c>
      <c r="K221" s="215">
        <f t="shared" si="133"/>
        <v>0</v>
      </c>
      <c r="L221" s="215">
        <f t="shared" si="133"/>
        <v>0</v>
      </c>
      <c r="M221" s="212">
        <f t="shared" si="133"/>
        <v>0</v>
      </c>
      <c r="N221" s="217">
        <f t="shared" si="100"/>
        <v>0</v>
      </c>
      <c r="O221" s="482">
        <f t="shared" si="134"/>
        <v>0</v>
      </c>
      <c r="P221" s="217">
        <f t="shared" si="133"/>
        <v>0</v>
      </c>
      <c r="Q221" s="213">
        <f t="shared" si="133"/>
        <v>0</v>
      </c>
    </row>
    <row r="222" spans="1:35">
      <c r="B222" s="264" t="s">
        <v>516</v>
      </c>
      <c r="C222" s="265" t="s">
        <v>360</v>
      </c>
      <c r="D222" s="371">
        <v>27.44745</v>
      </c>
      <c r="E222" s="213">
        <f t="shared" si="112"/>
        <v>8.3228872842240076</v>
      </c>
      <c r="F222" s="214">
        <f t="shared" si="132"/>
        <v>1.1533438343656426</v>
      </c>
      <c r="G222" s="215">
        <f t="shared" si="132"/>
        <v>0.73431153790670667</v>
      </c>
      <c r="H222" s="216">
        <f t="shared" si="132"/>
        <v>6.4352319119516581</v>
      </c>
      <c r="I222" s="213">
        <f t="shared" si="106"/>
        <v>13.879992668256385</v>
      </c>
      <c r="J222" s="214">
        <f t="shared" si="133"/>
        <v>6.1998700718583937</v>
      </c>
      <c r="K222" s="215">
        <f t="shared" si="133"/>
        <v>5.4671788773781271</v>
      </c>
      <c r="L222" s="215">
        <f t="shared" si="133"/>
        <v>2.2129437190198642</v>
      </c>
      <c r="M222" s="212">
        <f t="shared" si="133"/>
        <v>1.2345662757732023</v>
      </c>
      <c r="N222" s="217">
        <f t="shared" si="100"/>
        <v>1.739651608987383</v>
      </c>
      <c r="O222" s="482">
        <f t="shared" si="134"/>
        <v>1.739651608987383</v>
      </c>
      <c r="P222" s="217">
        <f t="shared" si="133"/>
        <v>0</v>
      </c>
      <c r="Q222" s="213">
        <f t="shared" si="133"/>
        <v>2.2703521627590248</v>
      </c>
    </row>
    <row r="223" spans="1:35">
      <c r="B223" s="264" t="s">
        <v>517</v>
      </c>
      <c r="C223" s="265" t="s">
        <v>362</v>
      </c>
      <c r="D223" s="371">
        <v>0.25158000000000003</v>
      </c>
      <c r="E223" s="213">
        <f t="shared" si="112"/>
        <v>7.6286576092317371E-2</v>
      </c>
      <c r="F223" s="214">
        <f t="shared" si="132"/>
        <v>1.057140979762085E-2</v>
      </c>
      <c r="G223" s="215">
        <f t="shared" si="132"/>
        <v>6.7306105560468923E-3</v>
      </c>
      <c r="H223" s="216">
        <f t="shared" si="132"/>
        <v>5.8984555738649622E-2</v>
      </c>
      <c r="I223" s="213">
        <f t="shared" si="106"/>
        <v>0.12722233050720347</v>
      </c>
      <c r="J223" s="214">
        <f t="shared" si="133"/>
        <v>5.6827257638801962E-2</v>
      </c>
      <c r="K223" s="215">
        <f t="shared" si="133"/>
        <v>5.0111498954212116E-2</v>
      </c>
      <c r="L223" s="215">
        <f t="shared" si="133"/>
        <v>2.0283573914189387E-2</v>
      </c>
      <c r="M223" s="212">
        <f t="shared" si="133"/>
        <v>1.1315884851198282E-2</v>
      </c>
      <c r="N223" s="217">
        <f t="shared" si="100"/>
        <v>1.5945435797826243E-2</v>
      </c>
      <c r="O223" s="482">
        <f t="shared" si="134"/>
        <v>1.5945435797826243E-2</v>
      </c>
      <c r="P223" s="217">
        <f t="shared" si="133"/>
        <v>0</v>
      </c>
      <c r="Q223" s="213">
        <f t="shared" si="133"/>
        <v>2.0809772751454708E-2</v>
      </c>
    </row>
    <row r="224" spans="1:35">
      <c r="B224" s="264" t="s">
        <v>518</v>
      </c>
      <c r="C224" s="265" t="s">
        <v>364</v>
      </c>
      <c r="D224" s="371">
        <v>1.5089900000000001</v>
      </c>
      <c r="E224" s="213">
        <f t="shared" si="112"/>
        <v>0.45757087390709106</v>
      </c>
      <c r="F224" s="214">
        <f t="shared" si="132"/>
        <v>6.3407868950281762E-2</v>
      </c>
      <c r="G224" s="215">
        <f t="shared" si="132"/>
        <v>4.0370554189399784E-2</v>
      </c>
      <c r="H224" s="216">
        <f t="shared" si="132"/>
        <v>0.35379245076740951</v>
      </c>
      <c r="I224" s="213">
        <f t="shared" si="106"/>
        <v>0.76308619330656224</v>
      </c>
      <c r="J224" s="214">
        <f t="shared" si="133"/>
        <v>0.34085286391754421</v>
      </c>
      <c r="K224" s="215">
        <f t="shared" si="133"/>
        <v>0.3005713920300363</v>
      </c>
      <c r="L224" s="215">
        <f t="shared" si="133"/>
        <v>0.1216619373589818</v>
      </c>
      <c r="M224" s="212">
        <f t="shared" si="133"/>
        <v>6.7873269264685954E-2</v>
      </c>
      <c r="N224" s="217">
        <f t="shared" si="100"/>
        <v>9.5641558011613878E-2</v>
      </c>
      <c r="O224" s="482">
        <f t="shared" si="134"/>
        <v>9.5641558011613878E-2</v>
      </c>
      <c r="P224" s="217">
        <f t="shared" si="133"/>
        <v>0</v>
      </c>
      <c r="Q224" s="213">
        <f t="shared" si="133"/>
        <v>0.12481810551004706</v>
      </c>
    </row>
    <row r="225" spans="1:17">
      <c r="B225" s="264" t="s">
        <v>519</v>
      </c>
      <c r="C225" s="265" t="s">
        <v>366</v>
      </c>
      <c r="D225" s="371">
        <v>1.5784200000000002</v>
      </c>
      <c r="E225" s="213">
        <f t="shared" si="112"/>
        <v>0.47862412527083059</v>
      </c>
      <c r="F225" s="214">
        <f t="shared" si="132"/>
        <v>6.6325322572385326E-2</v>
      </c>
      <c r="G225" s="215">
        <f t="shared" si="132"/>
        <v>4.2228040042433961E-2</v>
      </c>
      <c r="H225" s="216">
        <f t="shared" si="132"/>
        <v>0.3700707626560113</v>
      </c>
      <c r="I225" s="213">
        <f t="shared" si="106"/>
        <v>0.79819648191104253</v>
      </c>
      <c r="J225" s="214">
        <f t="shared" si="133"/>
        <v>0.35653581366657838</v>
      </c>
      <c r="K225" s="215">
        <f t="shared" si="133"/>
        <v>0.31440095468362939</v>
      </c>
      <c r="L225" s="215">
        <f t="shared" si="133"/>
        <v>0.12725971356083476</v>
      </c>
      <c r="M225" s="212">
        <f t="shared" si="133"/>
        <v>7.0996180009652562E-2</v>
      </c>
      <c r="N225" s="217">
        <f t="shared" si="100"/>
        <v>0.10004211293427497</v>
      </c>
      <c r="O225" s="482">
        <f t="shared" si="134"/>
        <v>0.10004211293427497</v>
      </c>
      <c r="P225" s="217">
        <f t="shared" si="133"/>
        <v>0</v>
      </c>
      <c r="Q225" s="213">
        <f t="shared" si="133"/>
        <v>0.13056109987419962</v>
      </c>
    </row>
    <row r="226" spans="1:17">
      <c r="B226" s="264" t="s">
        <v>520</v>
      </c>
      <c r="C226" s="265" t="s">
        <v>368</v>
      </c>
      <c r="D226" s="371">
        <v>0</v>
      </c>
      <c r="E226" s="213">
        <f t="shared" si="112"/>
        <v>0</v>
      </c>
      <c r="F226" s="214">
        <f t="shared" si="132"/>
        <v>0</v>
      </c>
      <c r="G226" s="215">
        <f t="shared" si="132"/>
        <v>0</v>
      </c>
      <c r="H226" s="216">
        <f t="shared" si="132"/>
        <v>0</v>
      </c>
      <c r="I226" s="213">
        <f t="shared" si="106"/>
        <v>0</v>
      </c>
      <c r="J226" s="214">
        <f t="shared" si="133"/>
        <v>0</v>
      </c>
      <c r="K226" s="215">
        <f t="shared" si="133"/>
        <v>0</v>
      </c>
      <c r="L226" s="215">
        <f t="shared" si="133"/>
        <v>0</v>
      </c>
      <c r="M226" s="212">
        <f t="shared" si="133"/>
        <v>0</v>
      </c>
      <c r="N226" s="217">
        <f t="shared" si="100"/>
        <v>0</v>
      </c>
      <c r="O226" s="482">
        <f t="shared" si="134"/>
        <v>0</v>
      </c>
      <c r="P226" s="217">
        <f t="shared" si="133"/>
        <v>0</v>
      </c>
      <c r="Q226" s="213">
        <f t="shared" si="133"/>
        <v>0</v>
      </c>
    </row>
    <row r="227" spans="1:17">
      <c r="B227" s="264" t="s">
        <v>521</v>
      </c>
      <c r="C227" s="265" t="s">
        <v>370</v>
      </c>
      <c r="D227" s="371">
        <v>2.59531</v>
      </c>
      <c r="E227" s="213">
        <f t="shared" si="112"/>
        <v>0.78697556959278214</v>
      </c>
      <c r="F227" s="214">
        <f t="shared" si="132"/>
        <v>0.1090551139274321</v>
      </c>
      <c r="G227" s="215">
        <f t="shared" si="132"/>
        <v>6.9433265292209459E-2</v>
      </c>
      <c r="H227" s="216">
        <f t="shared" si="132"/>
        <v>0.60848719037314059</v>
      </c>
      <c r="I227" s="213">
        <f t="shared" si="106"/>
        <v>1.312430982544917</v>
      </c>
      <c r="J227" s="214">
        <f t="shared" si="133"/>
        <v>0.58623241125112935</v>
      </c>
      <c r="K227" s="215">
        <f t="shared" si="133"/>
        <v>0.51695235849771937</v>
      </c>
      <c r="L227" s="215">
        <f t="shared" si="133"/>
        <v>0.20924621279606825</v>
      </c>
      <c r="M227" s="212">
        <f t="shared" si="133"/>
        <v>0.11673515030274033</v>
      </c>
      <c r="N227" s="217">
        <f t="shared" ref="N227:N240" si="135">O227+P227</f>
        <v>0.16449379513656262</v>
      </c>
      <c r="O227" s="482">
        <f t="shared" si="134"/>
        <v>0.16449379513656262</v>
      </c>
      <c r="P227" s="217">
        <f t="shared" si="133"/>
        <v>0</v>
      </c>
      <c r="Q227" s="213">
        <f t="shared" si="133"/>
        <v>0.21467450242299829</v>
      </c>
    </row>
    <row r="228" spans="1:17">
      <c r="B228" s="264" t="s">
        <v>522</v>
      </c>
      <c r="C228" s="265" t="s">
        <v>372</v>
      </c>
      <c r="D228" s="371">
        <v>0</v>
      </c>
      <c r="E228" s="213">
        <f t="shared" si="112"/>
        <v>0</v>
      </c>
      <c r="F228" s="214">
        <f t="shared" si="132"/>
        <v>0</v>
      </c>
      <c r="G228" s="215">
        <f t="shared" si="132"/>
        <v>0</v>
      </c>
      <c r="H228" s="216">
        <f t="shared" si="132"/>
        <v>0</v>
      </c>
      <c r="I228" s="213">
        <f t="shared" si="106"/>
        <v>0</v>
      </c>
      <c r="J228" s="214">
        <f t="shared" si="133"/>
        <v>0</v>
      </c>
      <c r="K228" s="215">
        <f t="shared" si="133"/>
        <v>0</v>
      </c>
      <c r="L228" s="215">
        <f t="shared" si="133"/>
        <v>0</v>
      </c>
      <c r="M228" s="212">
        <f t="shared" si="133"/>
        <v>0</v>
      </c>
      <c r="N228" s="217">
        <f t="shared" si="135"/>
        <v>0</v>
      </c>
      <c r="O228" s="482">
        <f t="shared" si="134"/>
        <v>0</v>
      </c>
      <c r="P228" s="217">
        <f t="shared" si="133"/>
        <v>0</v>
      </c>
      <c r="Q228" s="213">
        <f t="shared" si="133"/>
        <v>0</v>
      </c>
    </row>
    <row r="229" spans="1:17">
      <c r="B229" s="264" t="s">
        <v>523</v>
      </c>
      <c r="C229" s="265" t="s">
        <v>374</v>
      </c>
      <c r="D229" s="371">
        <v>0</v>
      </c>
      <c r="E229" s="213">
        <f t="shared" si="112"/>
        <v>0</v>
      </c>
      <c r="F229" s="214">
        <f t="shared" si="132"/>
        <v>0</v>
      </c>
      <c r="G229" s="215">
        <f t="shared" si="132"/>
        <v>0</v>
      </c>
      <c r="H229" s="216">
        <f t="shared" si="132"/>
        <v>0</v>
      </c>
      <c r="I229" s="213">
        <f t="shared" si="106"/>
        <v>0</v>
      </c>
      <c r="J229" s="214">
        <f t="shared" si="133"/>
        <v>0</v>
      </c>
      <c r="K229" s="215">
        <f t="shared" si="133"/>
        <v>0</v>
      </c>
      <c r="L229" s="215">
        <f t="shared" si="133"/>
        <v>0</v>
      </c>
      <c r="M229" s="212">
        <f t="shared" si="133"/>
        <v>0</v>
      </c>
      <c r="N229" s="217">
        <f t="shared" si="135"/>
        <v>0</v>
      </c>
      <c r="O229" s="482">
        <f t="shared" si="134"/>
        <v>0</v>
      </c>
      <c r="P229" s="217">
        <f t="shared" si="133"/>
        <v>0</v>
      </c>
      <c r="Q229" s="213">
        <f t="shared" si="133"/>
        <v>0</v>
      </c>
    </row>
    <row r="230" spans="1:17">
      <c r="B230" s="264" t="s">
        <v>524</v>
      </c>
      <c r="C230" s="265" t="s">
        <v>376</v>
      </c>
      <c r="D230" s="371">
        <v>22.71733</v>
      </c>
      <c r="E230" s="213">
        <f t="shared" si="112"/>
        <v>6.8885735100535959</v>
      </c>
      <c r="F230" s="214">
        <f t="shared" si="132"/>
        <v>0.95458384982027988</v>
      </c>
      <c r="G230" s="215">
        <f t="shared" si="132"/>
        <v>0.60776493005485621</v>
      </c>
      <c r="H230" s="216">
        <f t="shared" si="132"/>
        <v>5.3262247301784598</v>
      </c>
      <c r="I230" s="213">
        <f t="shared" si="106"/>
        <v>11.488002486291469</v>
      </c>
      <c r="J230" s="214">
        <f t="shared" si="133"/>
        <v>5.1314236615616702</v>
      </c>
      <c r="K230" s="215">
        <f t="shared" si="133"/>
        <v>4.5249998351915544</v>
      </c>
      <c r="L230" s="215">
        <f t="shared" si="133"/>
        <v>1.8315789895382459</v>
      </c>
      <c r="M230" s="212">
        <f t="shared" si="133"/>
        <v>1.0218089291941816</v>
      </c>
      <c r="N230" s="217">
        <f t="shared" si="135"/>
        <v>1.4398510494197947</v>
      </c>
      <c r="O230" s="482">
        <f t="shared" si="134"/>
        <v>1.4398510494197947</v>
      </c>
      <c r="P230" s="217">
        <f t="shared" si="133"/>
        <v>0</v>
      </c>
      <c r="Q230" s="213">
        <f t="shared" si="133"/>
        <v>1.8790940250409593</v>
      </c>
    </row>
    <row r="231" spans="1:17">
      <c r="B231" s="264" t="s">
        <v>525</v>
      </c>
      <c r="C231" s="265" t="s">
        <v>378</v>
      </c>
      <c r="D231" s="371">
        <v>0</v>
      </c>
      <c r="E231" s="213">
        <f t="shared" si="112"/>
        <v>0</v>
      </c>
      <c r="F231" s="214">
        <f t="shared" si="132"/>
        <v>0</v>
      </c>
      <c r="G231" s="215">
        <f t="shared" si="132"/>
        <v>0</v>
      </c>
      <c r="H231" s="216">
        <f t="shared" si="132"/>
        <v>0</v>
      </c>
      <c r="I231" s="213">
        <f t="shared" si="106"/>
        <v>0</v>
      </c>
      <c r="J231" s="214">
        <f t="shared" si="133"/>
        <v>0</v>
      </c>
      <c r="K231" s="215">
        <f t="shared" si="133"/>
        <v>0</v>
      </c>
      <c r="L231" s="215">
        <f t="shared" si="133"/>
        <v>0</v>
      </c>
      <c r="M231" s="212">
        <f t="shared" si="133"/>
        <v>0</v>
      </c>
      <c r="N231" s="217">
        <f t="shared" si="135"/>
        <v>0</v>
      </c>
      <c r="O231" s="482">
        <f t="shared" si="134"/>
        <v>0</v>
      </c>
      <c r="P231" s="217">
        <f t="shared" si="133"/>
        <v>0</v>
      </c>
      <c r="Q231" s="213">
        <f t="shared" si="133"/>
        <v>0</v>
      </c>
    </row>
    <row r="232" spans="1:17">
      <c r="B232" s="303" t="s">
        <v>526</v>
      </c>
      <c r="C232" s="255" t="s">
        <v>527</v>
      </c>
      <c r="D232" s="502">
        <v>0</v>
      </c>
      <c r="E232" s="213">
        <f t="shared" si="112"/>
        <v>0</v>
      </c>
      <c r="F232" s="214">
        <f t="shared" si="132"/>
        <v>0</v>
      </c>
      <c r="G232" s="215">
        <f t="shared" si="132"/>
        <v>0</v>
      </c>
      <c r="H232" s="216">
        <f t="shared" si="132"/>
        <v>0</v>
      </c>
      <c r="I232" s="213">
        <f t="shared" si="106"/>
        <v>0</v>
      </c>
      <c r="J232" s="214">
        <f t="shared" si="133"/>
        <v>0</v>
      </c>
      <c r="K232" s="215">
        <f t="shared" si="133"/>
        <v>0</v>
      </c>
      <c r="L232" s="215">
        <f t="shared" si="133"/>
        <v>0</v>
      </c>
      <c r="M232" s="212">
        <f t="shared" si="133"/>
        <v>0</v>
      </c>
      <c r="N232" s="217">
        <f t="shared" si="135"/>
        <v>0</v>
      </c>
      <c r="O232" s="482">
        <f t="shared" si="134"/>
        <v>0</v>
      </c>
      <c r="P232" s="217">
        <f t="shared" si="133"/>
        <v>0</v>
      </c>
      <c r="Q232" s="213">
        <f t="shared" si="133"/>
        <v>0</v>
      </c>
    </row>
    <row r="233" spans="1:17" ht="15.75" thickBot="1">
      <c r="B233" s="317" t="s">
        <v>528</v>
      </c>
      <c r="C233" s="318" t="s">
        <v>380</v>
      </c>
      <c r="D233" s="371">
        <v>36.670120000000004</v>
      </c>
      <c r="E233" s="213">
        <f t="shared" si="112"/>
        <v>11.119476507251802</v>
      </c>
      <c r="F233" s="214">
        <f t="shared" si="132"/>
        <v>1.5408810948721372</v>
      </c>
      <c r="G233" s="215">
        <f t="shared" si="132"/>
        <v>0.98104895764172928</v>
      </c>
      <c r="H233" s="216">
        <f t="shared" si="132"/>
        <v>8.5975464547379357</v>
      </c>
      <c r="I233" s="213">
        <f t="shared" si="106"/>
        <v>18.543835465374084</v>
      </c>
      <c r="J233" s="214">
        <f t="shared" si="133"/>
        <v>8.2831002340638555</v>
      </c>
      <c r="K233" s="215">
        <f t="shared" si="133"/>
        <v>7.3042160745322873</v>
      </c>
      <c r="L233" s="215">
        <f t="shared" si="133"/>
        <v>2.9565191567779414</v>
      </c>
      <c r="M233" s="212">
        <f t="shared" si="133"/>
        <v>1.6493952436585704</v>
      </c>
      <c r="N233" s="217">
        <f t="shared" si="135"/>
        <v>2.3241952625748628</v>
      </c>
      <c r="O233" s="482">
        <f t="shared" si="134"/>
        <v>2.3241952625748628</v>
      </c>
      <c r="P233" s="217">
        <f t="shared" si="133"/>
        <v>0</v>
      </c>
      <c r="Q233" s="213">
        <f t="shared" si="133"/>
        <v>3.0332175211406884</v>
      </c>
    </row>
    <row r="234" spans="1:17" ht="15.75" thickBot="1">
      <c r="A234" s="500"/>
      <c r="B234" s="243" t="s">
        <v>165</v>
      </c>
      <c r="C234" s="208" t="s">
        <v>382</v>
      </c>
      <c r="D234" s="503">
        <v>0</v>
      </c>
      <c r="E234" s="475">
        <f t="shared" si="112"/>
        <v>0</v>
      </c>
      <c r="F234" s="476">
        <f t="shared" si="132"/>
        <v>0</v>
      </c>
      <c r="G234" s="477">
        <f t="shared" si="132"/>
        <v>0</v>
      </c>
      <c r="H234" s="478">
        <f t="shared" si="132"/>
        <v>0</v>
      </c>
      <c r="I234" s="475">
        <f t="shared" si="106"/>
        <v>0</v>
      </c>
      <c r="J234" s="476">
        <f t="shared" si="133"/>
        <v>0</v>
      </c>
      <c r="K234" s="477">
        <f t="shared" si="133"/>
        <v>0</v>
      </c>
      <c r="L234" s="477">
        <f t="shared" si="133"/>
        <v>0</v>
      </c>
      <c r="M234" s="479">
        <f t="shared" si="133"/>
        <v>0</v>
      </c>
      <c r="N234" s="504">
        <f t="shared" si="135"/>
        <v>0</v>
      </c>
      <c r="O234" s="481">
        <f t="shared" si="134"/>
        <v>0</v>
      </c>
      <c r="P234" s="504">
        <f t="shared" si="133"/>
        <v>0</v>
      </c>
      <c r="Q234" s="475">
        <f t="shared" si="133"/>
        <v>0</v>
      </c>
    </row>
    <row r="235" spans="1:17">
      <c r="A235" s="500"/>
      <c r="B235" s="243" t="s">
        <v>167</v>
      </c>
      <c r="C235" s="208" t="s">
        <v>384</v>
      </c>
      <c r="D235" s="474">
        <f>SUM(D236:D240)</f>
        <v>10.49241</v>
      </c>
      <c r="E235" s="475">
        <f t="shared" si="112"/>
        <v>3.1816123454042113</v>
      </c>
      <c r="F235" s="476">
        <f>SUM(F236:F240)</f>
        <v>0.44089182715102543</v>
      </c>
      <c r="G235" s="477">
        <f t="shared" ref="G235:Q235" si="136">SUM(G236:G240)</f>
        <v>0.28070723230929312</v>
      </c>
      <c r="H235" s="478">
        <f t="shared" si="136"/>
        <v>2.4600132859438926</v>
      </c>
      <c r="I235" s="475">
        <f t="shared" si="106"/>
        <v>5.3059418588007254</v>
      </c>
      <c r="J235" s="476">
        <f t="shared" si="136"/>
        <v>2.3700408868826699</v>
      </c>
      <c r="K235" s="477">
        <f t="shared" si="136"/>
        <v>2.0899530675815434</v>
      </c>
      <c r="L235" s="477">
        <f t="shared" si="136"/>
        <v>0.84594790433651257</v>
      </c>
      <c r="M235" s="479">
        <f t="shared" si="136"/>
        <v>0.47194094670308195</v>
      </c>
      <c r="N235" s="480">
        <f t="shared" si="135"/>
        <v>0.66502126567879016</v>
      </c>
      <c r="O235" s="481">
        <f>SUM(O236:O240)</f>
        <v>0.66502126567879016</v>
      </c>
      <c r="P235" s="480">
        <f t="shared" si="136"/>
        <v>0</v>
      </c>
      <c r="Q235" s="475">
        <f t="shared" si="136"/>
        <v>0.86789358341319212</v>
      </c>
    </row>
    <row r="236" spans="1:17">
      <c r="B236" s="505" t="s">
        <v>529</v>
      </c>
      <c r="C236" s="397" t="s">
        <v>386</v>
      </c>
      <c r="D236" s="506">
        <v>0</v>
      </c>
      <c r="E236" s="210">
        <f t="shared" si="112"/>
        <v>0</v>
      </c>
      <c r="F236" s="507">
        <f t="shared" ref="F236:H240" si="137">IFERROR($D236*F$242/100, 0)</f>
        <v>0</v>
      </c>
      <c r="G236" s="508">
        <f t="shared" si="137"/>
        <v>0</v>
      </c>
      <c r="H236" s="509">
        <f t="shared" si="137"/>
        <v>0</v>
      </c>
      <c r="I236" s="210">
        <f t="shared" si="106"/>
        <v>0</v>
      </c>
      <c r="J236" s="507">
        <f t="shared" ref="J236:Q240" si="138">IFERROR($D236*J$242/100, 0)</f>
        <v>0</v>
      </c>
      <c r="K236" s="508">
        <f t="shared" si="138"/>
        <v>0</v>
      </c>
      <c r="L236" s="508">
        <f t="shared" si="138"/>
        <v>0</v>
      </c>
      <c r="M236" s="510">
        <f t="shared" si="138"/>
        <v>0</v>
      </c>
      <c r="N236" s="511">
        <f t="shared" si="135"/>
        <v>0</v>
      </c>
      <c r="O236" s="512">
        <f>IFERROR($D236*O$242/100, 0)</f>
        <v>0</v>
      </c>
      <c r="P236" s="511">
        <f t="shared" si="138"/>
        <v>0</v>
      </c>
      <c r="Q236" s="210">
        <f t="shared" si="138"/>
        <v>0</v>
      </c>
    </row>
    <row r="237" spans="1:17">
      <c r="B237" s="396" t="s">
        <v>530</v>
      </c>
      <c r="C237" s="402" t="s">
        <v>388</v>
      </c>
      <c r="D237" s="506">
        <v>10.38841</v>
      </c>
      <c r="E237" s="210">
        <f t="shared" si="112"/>
        <v>3.1500764366928631</v>
      </c>
      <c r="F237" s="507">
        <f t="shared" si="137"/>
        <v>0.43652173962835839</v>
      </c>
      <c r="G237" s="508">
        <f t="shared" si="137"/>
        <v>0.27792488276708438</v>
      </c>
      <c r="H237" s="509">
        <f t="shared" si="137"/>
        <v>2.4356298142974202</v>
      </c>
      <c r="I237" s="210">
        <f t="shared" si="106"/>
        <v>5.2533497514283232</v>
      </c>
      <c r="J237" s="507">
        <f t="shared" si="138"/>
        <v>2.3465492150707794</v>
      </c>
      <c r="K237" s="508">
        <f t="shared" si="138"/>
        <v>2.0692376057354585</v>
      </c>
      <c r="L237" s="508">
        <f t="shared" si="138"/>
        <v>0.83756293062208498</v>
      </c>
      <c r="M237" s="510">
        <f t="shared" si="138"/>
        <v>0.46726310257984233</v>
      </c>
      <c r="N237" s="511">
        <f t="shared" si="135"/>
        <v>0.6584296235650533</v>
      </c>
      <c r="O237" s="512">
        <f>IFERROR($D237*O$242/100, 0)</f>
        <v>0.6584296235650533</v>
      </c>
      <c r="P237" s="511">
        <f t="shared" si="138"/>
        <v>0</v>
      </c>
      <c r="Q237" s="210">
        <f t="shared" si="138"/>
        <v>0.85929108573391999</v>
      </c>
    </row>
    <row r="238" spans="1:17">
      <c r="B238" s="264" t="s">
        <v>531</v>
      </c>
      <c r="C238" s="265" t="s">
        <v>390</v>
      </c>
      <c r="D238" s="506">
        <v>0</v>
      </c>
      <c r="E238" s="210">
        <f t="shared" si="112"/>
        <v>0</v>
      </c>
      <c r="F238" s="507">
        <f t="shared" si="137"/>
        <v>0</v>
      </c>
      <c r="G238" s="508">
        <f t="shared" si="137"/>
        <v>0</v>
      </c>
      <c r="H238" s="509">
        <f t="shared" si="137"/>
        <v>0</v>
      </c>
      <c r="I238" s="210">
        <f t="shared" si="106"/>
        <v>0</v>
      </c>
      <c r="J238" s="507">
        <f t="shared" si="138"/>
        <v>0</v>
      </c>
      <c r="K238" s="508">
        <f t="shared" si="138"/>
        <v>0</v>
      </c>
      <c r="L238" s="508">
        <f t="shared" si="138"/>
        <v>0</v>
      </c>
      <c r="M238" s="510">
        <f t="shared" si="138"/>
        <v>0</v>
      </c>
      <c r="N238" s="511">
        <f t="shared" si="135"/>
        <v>0</v>
      </c>
      <c r="O238" s="512">
        <f>IFERROR($D238*O$242/100, 0)</f>
        <v>0</v>
      </c>
      <c r="P238" s="511">
        <f t="shared" si="138"/>
        <v>0</v>
      </c>
      <c r="Q238" s="210">
        <f t="shared" si="138"/>
        <v>0</v>
      </c>
    </row>
    <row r="239" spans="1:17">
      <c r="B239" s="264" t="s">
        <v>532</v>
      </c>
      <c r="C239" s="255" t="s">
        <v>392</v>
      </c>
      <c r="D239" s="513">
        <v>0</v>
      </c>
      <c r="E239" s="514">
        <f t="shared" si="112"/>
        <v>0</v>
      </c>
      <c r="F239" s="515">
        <f t="shared" si="137"/>
        <v>0</v>
      </c>
      <c r="G239" s="516">
        <f t="shared" si="137"/>
        <v>0</v>
      </c>
      <c r="H239" s="517">
        <f t="shared" si="137"/>
        <v>0</v>
      </c>
      <c r="I239" s="514">
        <f t="shared" si="106"/>
        <v>0</v>
      </c>
      <c r="J239" s="515">
        <f t="shared" si="138"/>
        <v>0</v>
      </c>
      <c r="K239" s="516">
        <f t="shared" si="138"/>
        <v>0</v>
      </c>
      <c r="L239" s="516">
        <f t="shared" si="138"/>
        <v>0</v>
      </c>
      <c r="M239" s="518">
        <f t="shared" si="138"/>
        <v>0</v>
      </c>
      <c r="N239" s="519">
        <f t="shared" si="135"/>
        <v>0</v>
      </c>
      <c r="O239" s="520">
        <f>IFERROR($D239*O$242/100, 0)</f>
        <v>0</v>
      </c>
      <c r="P239" s="519">
        <f t="shared" si="138"/>
        <v>0</v>
      </c>
      <c r="Q239" s="514">
        <f t="shared" si="138"/>
        <v>0</v>
      </c>
    </row>
    <row r="240" spans="1:17" ht="15.75" thickBot="1">
      <c r="B240" s="264" t="s">
        <v>533</v>
      </c>
      <c r="C240" s="255" t="s">
        <v>394</v>
      </c>
      <c r="D240" s="513">
        <v>0.104</v>
      </c>
      <c r="E240" s="514">
        <f t="shared" si="112"/>
        <v>3.1535908711348294E-2</v>
      </c>
      <c r="F240" s="515">
        <f t="shared" si="137"/>
        <v>4.3700875226670172E-3</v>
      </c>
      <c r="G240" s="516">
        <f t="shared" si="137"/>
        <v>2.7823495422087475E-3</v>
      </c>
      <c r="H240" s="517">
        <f t="shared" si="137"/>
        <v>2.4383471646472529E-2</v>
      </c>
      <c r="I240" s="514">
        <f t="shared" si="106"/>
        <v>5.2592107372403052E-2</v>
      </c>
      <c r="J240" s="515">
        <f t="shared" si="138"/>
        <v>2.3491671811890463E-2</v>
      </c>
      <c r="K240" s="516">
        <f t="shared" si="138"/>
        <v>2.0715461846084981E-2</v>
      </c>
      <c r="L240" s="516">
        <f t="shared" si="138"/>
        <v>8.3849737144276008E-3</v>
      </c>
      <c r="M240" s="518">
        <f t="shared" si="138"/>
        <v>4.6778441232396099E-3</v>
      </c>
      <c r="N240" s="519">
        <f t="shared" si="135"/>
        <v>6.5916421137368984E-3</v>
      </c>
      <c r="O240" s="520">
        <f>IFERROR($D240*O$242/100, 0)</f>
        <v>6.5916421137368984E-3</v>
      </c>
      <c r="P240" s="519">
        <f t="shared" si="138"/>
        <v>0</v>
      </c>
      <c r="Q240" s="514">
        <f t="shared" si="138"/>
        <v>8.6024976792721582E-3</v>
      </c>
    </row>
    <row r="241" spans="2:17" ht="102.75" thickBot="1">
      <c r="B241" s="121" t="s">
        <v>191</v>
      </c>
      <c r="C241" s="122" t="s">
        <v>534</v>
      </c>
      <c r="D241" s="123" t="s">
        <v>447</v>
      </c>
      <c r="E241" s="124" t="s">
        <v>240</v>
      </c>
      <c r="F241" s="125" t="s">
        <v>241</v>
      </c>
      <c r="G241" s="126" t="s">
        <v>242</v>
      </c>
      <c r="H241" s="127" t="s">
        <v>243</v>
      </c>
      <c r="I241" s="123" t="s">
        <v>244</v>
      </c>
      <c r="J241" s="125" t="s">
        <v>245</v>
      </c>
      <c r="K241" s="126" t="s">
        <v>246</v>
      </c>
      <c r="L241" s="127" t="s">
        <v>247</v>
      </c>
      <c r="M241" s="129" t="s">
        <v>248</v>
      </c>
      <c r="N241" s="123" t="s">
        <v>249</v>
      </c>
      <c r="O241" s="130" t="s">
        <v>250</v>
      </c>
      <c r="P241" s="127" t="s">
        <v>251</v>
      </c>
      <c r="Q241" s="124" t="s">
        <v>252</v>
      </c>
    </row>
    <row r="242" spans="2:17" ht="25.5">
      <c r="B242" s="521" t="s">
        <v>193</v>
      </c>
      <c r="C242" s="522" t="s">
        <v>535</v>
      </c>
      <c r="D242" s="141">
        <f>ROUND((O242+E242+I242+M242+P242+Q242),1)</f>
        <v>100</v>
      </c>
      <c r="E242" s="142">
        <f>SUM(F242:H242)</f>
        <v>30.32298914552721</v>
      </c>
      <c r="F242" s="143">
        <f>IFERROR((F25+F26)/($D$25+$D$26)*100, 0)</f>
        <v>4.2020072333336707</v>
      </c>
      <c r="G242" s="144">
        <f>IFERROR((G25+G26)/($D$25+$D$26)*100, 0)</f>
        <v>2.6753360982776417</v>
      </c>
      <c r="H242" s="145">
        <f>IFERROR((H25+H26)/($D$25+$D$26)*100, 0)</f>
        <v>23.445645813915895</v>
      </c>
      <c r="I242" s="142">
        <f>SUM(J242:L242)</f>
        <v>50.56933401192601</v>
      </c>
      <c r="J242" s="143">
        <f t="shared" ref="J242:Q242" si="139">IFERROR((J25+J26)/($D$25+$D$26)*100, 0)</f>
        <v>22.588145972971603</v>
      </c>
      <c r="K242" s="144">
        <f t="shared" si="139"/>
        <v>19.91871331354325</v>
      </c>
      <c r="L242" s="144">
        <f t="shared" si="139"/>
        <v>8.0624747254111551</v>
      </c>
      <c r="M242" s="141">
        <f t="shared" si="139"/>
        <v>4.4979270415765482</v>
      </c>
      <c r="N242" s="146">
        <f t="shared" ref="N242:N243" si="140">O242+P242</f>
        <v>6.3381174170547103</v>
      </c>
      <c r="O242" s="146">
        <f>IFERROR((O25+O26)/($D$25+$D$26)*100, 0)</f>
        <v>6.3381174170547103</v>
      </c>
      <c r="P242" s="146">
        <f t="shared" si="139"/>
        <v>0</v>
      </c>
      <c r="Q242" s="142">
        <f t="shared" si="139"/>
        <v>8.2716323839155361</v>
      </c>
    </row>
    <row r="243" spans="2:17" ht="15.75" thickBot="1">
      <c r="B243" s="523" t="s">
        <v>195</v>
      </c>
      <c r="C243" s="524" t="s">
        <v>536</v>
      </c>
      <c r="D243" s="525">
        <f>ROUND((O243+E243+I243+M243+P243+Q243),1)</f>
        <v>100</v>
      </c>
      <c r="E243" s="526">
        <f>SUM(F243:H243)</f>
        <v>30.32298914552721</v>
      </c>
      <c r="F243" s="527">
        <f>F242</f>
        <v>4.2020072333336707</v>
      </c>
      <c r="G243" s="528">
        <f t="shared" ref="G243:H243" si="141">G242</f>
        <v>2.6753360982776417</v>
      </c>
      <c r="H243" s="529">
        <f t="shared" si="141"/>
        <v>23.445645813915895</v>
      </c>
      <c r="I243" s="526">
        <f>SUM(J243:L243)</f>
        <v>50.56933401192601</v>
      </c>
      <c r="J243" s="527">
        <f t="shared" ref="J243:L243" si="142">J242</f>
        <v>22.588145972971603</v>
      </c>
      <c r="K243" s="528">
        <f t="shared" si="142"/>
        <v>19.91871331354325</v>
      </c>
      <c r="L243" s="528">
        <f t="shared" si="142"/>
        <v>8.0624747254111551</v>
      </c>
      <c r="M243" s="525">
        <f>M242</f>
        <v>4.4979270415765482</v>
      </c>
      <c r="N243" s="530">
        <f t="shared" si="140"/>
        <v>6.3381174170547103</v>
      </c>
      <c r="O243" s="530">
        <f t="shared" ref="O243:Q243" si="143">O242</f>
        <v>6.3381174170547103</v>
      </c>
      <c r="P243" s="530">
        <f t="shared" si="143"/>
        <v>0</v>
      </c>
      <c r="Q243" s="526">
        <f t="shared" si="143"/>
        <v>8.2716323839155361</v>
      </c>
    </row>
    <row r="245" spans="2:17">
      <c r="C245" s="531" t="s">
        <v>537</v>
      </c>
    </row>
    <row r="246" spans="2:17">
      <c r="C246" s="532" t="s">
        <v>538</v>
      </c>
    </row>
    <row r="247" spans="2:17">
      <c r="C247" s="533" t="s">
        <v>539</v>
      </c>
      <c r="D247" s="534">
        <f>$E$24+$I$24+$M$24+$O$24-$E$51-$I$51-$M$51-$O$51-$E$61-$I$61-$M$61-$O$61-$E$62-$I$62-$M$62-$O$62-E63-I63-M63-O63-$E$64-$I$64-$M$64-$O$64-$E$107-$I$107-$M$107-$O$107-$E$114-$I$114-$M$114-$O$114-$E$204-$M$204-$I$204-$O$204-$E$211-$I$211-$M$211-$O$211</f>
        <v>1157.4959560333843</v>
      </c>
    </row>
    <row r="248" spans="2:17">
      <c r="C248" s="533" t="s">
        <v>540</v>
      </c>
      <c r="D248" s="534">
        <f>$E$24+$I$24+$M$24-$E$51-$I$51-$M$51-$E$61-$I$61-$M$61-$E$62-$I$62-$M$62-$E$64-$I$64-$M$64-$E$107-$I$107-$M$107-$E$114-$I$114-$M$114-$E$204-$M$204-$I$204-$E$211-$I$211-$M$211-E63-I63-M63</f>
        <v>1070.7218700193916</v>
      </c>
    </row>
  </sheetData>
  <conditionalFormatting sqref="D11:Q243">
    <cfRule type="cellIs" dxfId="1" priority="1" operator="lessThan">
      <formula>0</formula>
    </cfRule>
  </conditionalFormatting>
  <conditionalFormatting sqref="V11:AI243">
    <cfRule type="containsText" dxfId="0" priority="2" operator="containsText" text="FALSE">
      <formula>NOT(ISERROR(SEARCH("FALSE",V11)))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8E720-4133-4AAC-8AC2-62F8A9FE9521}">
  <sheetPr codeName="Sheet99">
    <tabColor theme="0" tint="-0.14999847407452621"/>
  </sheetPr>
  <dimension ref="A1:R55"/>
  <sheetViews>
    <sheetView tabSelected="1" topLeftCell="A30" workbookViewId="0">
      <selection activeCell="G37" sqref="G37"/>
    </sheetView>
  </sheetViews>
  <sheetFormatPr defaultRowHeight="15"/>
  <cols>
    <col min="2" max="2" width="9.140625" style="2"/>
    <col min="3" max="3" width="51.5703125" style="2" customWidth="1"/>
    <col min="4" max="4" width="22.5703125" style="2" customWidth="1"/>
    <col min="5" max="5" width="22.7109375" style="2" customWidth="1"/>
    <col min="6" max="6" width="12.7109375" bestFit="1" customWidth="1"/>
    <col min="7" max="7" width="11.42578125" customWidth="1"/>
    <col min="12" max="12" width="11.5703125" customWidth="1"/>
    <col min="13" max="13" width="12" bestFit="1" customWidth="1"/>
  </cols>
  <sheetData>
    <row r="1" spans="1:18">
      <c r="A1" s="535"/>
      <c r="B1" s="535"/>
      <c r="C1" s="535"/>
      <c r="D1" s="536"/>
      <c r="E1" s="535"/>
    </row>
    <row r="2" spans="1:18" ht="72">
      <c r="A2" s="535"/>
      <c r="B2" s="535"/>
      <c r="C2" s="535"/>
      <c r="D2" s="536"/>
      <c r="E2" s="537" t="s">
        <v>541</v>
      </c>
    </row>
    <row r="3" spans="1:18">
      <c r="A3" s="535"/>
      <c r="B3" s="535"/>
      <c r="C3" s="27" t="s">
        <v>1337</v>
      </c>
      <c r="D3" s="536"/>
      <c r="E3" s="535"/>
    </row>
    <row r="4" spans="1:18">
      <c r="A4" s="535"/>
      <c r="B4" s="535"/>
      <c r="C4" s="27" t="s">
        <v>1338</v>
      </c>
      <c r="D4" s="536"/>
      <c r="E4" s="535"/>
    </row>
    <row r="5" spans="1:18">
      <c r="A5" s="535"/>
      <c r="B5" s="535"/>
      <c r="C5" s="535"/>
      <c r="D5" s="536"/>
      <c r="E5" s="535"/>
    </row>
    <row r="6" spans="1:18" ht="47.25">
      <c r="A6" s="535"/>
      <c r="B6" s="535"/>
      <c r="C6" s="538" t="s">
        <v>542</v>
      </c>
      <c r="D6" s="536"/>
      <c r="E6" s="535"/>
    </row>
    <row r="7" spans="1:18" ht="15.75">
      <c r="A7" s="535"/>
      <c r="B7" s="535"/>
      <c r="C7" s="538"/>
      <c r="D7" s="536"/>
      <c r="E7" s="535"/>
    </row>
    <row r="8" spans="1:18" ht="15.75" thickBot="1">
      <c r="A8" s="535"/>
      <c r="B8" s="535"/>
      <c r="C8" s="535"/>
      <c r="D8" s="536"/>
      <c r="E8" s="535"/>
    </row>
    <row r="9" spans="1:18" ht="15.75" thickBot="1">
      <c r="A9" s="535"/>
      <c r="B9" s="539" t="s">
        <v>2</v>
      </c>
      <c r="C9" s="540" t="s">
        <v>58</v>
      </c>
      <c r="D9" s="541" t="s">
        <v>59</v>
      </c>
      <c r="E9" s="542" t="s">
        <v>60</v>
      </c>
      <c r="F9" s="2"/>
      <c r="G9" s="2"/>
      <c r="H9" s="2"/>
      <c r="I9" s="2"/>
      <c r="J9" s="2"/>
      <c r="K9" s="2"/>
      <c r="L9" s="2"/>
      <c r="M9" s="2"/>
      <c r="N9" s="2"/>
      <c r="O9" s="2"/>
      <c r="P9" s="2"/>
      <c r="Q9" s="2"/>
      <c r="R9" s="2"/>
    </row>
    <row r="10" spans="1:18" ht="25.5" thickTop="1" thickBot="1">
      <c r="A10" s="535"/>
      <c r="B10" s="543" t="s">
        <v>543</v>
      </c>
      <c r="C10" s="544" t="s">
        <v>544</v>
      </c>
      <c r="D10" s="545">
        <v>19359.91</v>
      </c>
      <c r="E10" s="546"/>
      <c r="F10" s="2"/>
      <c r="G10" s="2"/>
      <c r="H10" s="2"/>
      <c r="I10" s="2"/>
      <c r="J10" s="2"/>
      <c r="K10" s="2"/>
      <c r="L10" s="2"/>
      <c r="M10" s="2"/>
      <c r="N10" s="2"/>
      <c r="O10" s="2"/>
      <c r="P10" s="2"/>
      <c r="Q10" s="2"/>
      <c r="R10" s="2"/>
    </row>
    <row r="11" spans="1:18" ht="37.5" thickTop="1" thickBot="1">
      <c r="A11" s="535"/>
      <c r="B11" s="543" t="s">
        <v>62</v>
      </c>
      <c r="C11" s="544" t="s">
        <v>545</v>
      </c>
      <c r="D11" s="547">
        <f>SUM(D12:D13)+D17</f>
        <v>3587.4604962126923</v>
      </c>
      <c r="E11" s="546" t="s">
        <v>546</v>
      </c>
      <c r="F11" s="2"/>
      <c r="G11" s="2"/>
      <c r="H11" s="2"/>
      <c r="I11" s="2"/>
      <c r="J11" s="2"/>
      <c r="K11" s="2"/>
      <c r="L11" s="2"/>
      <c r="M11" s="2"/>
      <c r="N11" s="2"/>
      <c r="O11" s="2"/>
      <c r="P11" s="2"/>
      <c r="Q11" s="2"/>
      <c r="R11" s="2"/>
    </row>
    <row r="12" spans="1:18" ht="24.75" thickTop="1">
      <c r="A12" s="535"/>
      <c r="B12" s="548" t="s">
        <v>64</v>
      </c>
      <c r="C12" s="549" t="s">
        <v>547</v>
      </c>
      <c r="D12" s="550">
        <f>'7'!E10</f>
        <v>881.82095518943129</v>
      </c>
      <c r="E12" s="112" t="s">
        <v>546</v>
      </c>
      <c r="F12" s="2"/>
      <c r="G12" s="2"/>
      <c r="H12" s="2"/>
      <c r="I12" s="2"/>
      <c r="J12" s="2"/>
      <c r="K12" s="2"/>
      <c r="L12" s="2"/>
      <c r="M12" s="2"/>
      <c r="N12" s="2"/>
      <c r="O12" s="2"/>
      <c r="P12" s="2"/>
      <c r="Q12" s="2"/>
      <c r="R12" s="2"/>
    </row>
    <row r="13" spans="1:18" ht="24">
      <c r="A13" s="535"/>
      <c r="B13" s="551" t="s">
        <v>70</v>
      </c>
      <c r="C13" s="552" t="s">
        <v>548</v>
      </c>
      <c r="D13" s="72">
        <f>'7'!I10</f>
        <v>2024.5751914225684</v>
      </c>
      <c r="E13" s="49" t="s">
        <v>546</v>
      </c>
      <c r="F13" s="2"/>
      <c r="G13" s="2"/>
      <c r="H13" s="2"/>
      <c r="I13" s="2"/>
      <c r="J13" s="2"/>
      <c r="K13" s="2"/>
      <c r="L13" s="2"/>
      <c r="M13" s="2"/>
      <c r="N13" s="2"/>
      <c r="O13" s="2"/>
      <c r="P13" s="2"/>
      <c r="Q13" s="2"/>
      <c r="R13" s="2"/>
    </row>
    <row r="14" spans="1:18" ht="24">
      <c r="A14" s="535"/>
      <c r="B14" s="551" t="s">
        <v>72</v>
      </c>
      <c r="C14" s="552" t="s">
        <v>549</v>
      </c>
      <c r="D14" s="72">
        <f>'7'!J10</f>
        <v>923.95335162705226</v>
      </c>
      <c r="E14" s="49" t="s">
        <v>546</v>
      </c>
      <c r="F14" s="2"/>
      <c r="G14" s="2"/>
      <c r="H14" s="2"/>
      <c r="I14" s="2"/>
      <c r="J14" s="2"/>
      <c r="K14" s="2"/>
      <c r="L14" s="2"/>
      <c r="M14" s="2"/>
      <c r="N14" s="2"/>
      <c r="O14" s="2"/>
      <c r="P14" s="2"/>
      <c r="Q14" s="2"/>
      <c r="R14" s="2"/>
    </row>
    <row r="15" spans="1:18">
      <c r="A15" s="535"/>
      <c r="B15" s="551" t="s">
        <v>80</v>
      </c>
      <c r="C15" s="552" t="s">
        <v>550</v>
      </c>
      <c r="D15" s="72">
        <f>'7'!K10</f>
        <v>546.70421447221293</v>
      </c>
      <c r="E15" s="49" t="s">
        <v>546</v>
      </c>
      <c r="F15" s="2"/>
      <c r="G15" s="2"/>
      <c r="H15" s="2"/>
      <c r="I15" s="2"/>
      <c r="J15" s="2"/>
      <c r="K15" s="2"/>
      <c r="L15" s="2"/>
      <c r="M15" s="2"/>
      <c r="N15" s="2"/>
      <c r="O15" s="2"/>
      <c r="P15" s="2"/>
      <c r="Q15" s="2"/>
      <c r="R15" s="2"/>
    </row>
    <row r="16" spans="1:18" ht="24">
      <c r="A16" s="535"/>
      <c r="B16" s="551" t="s">
        <v>90</v>
      </c>
      <c r="C16" s="552" t="s">
        <v>551</v>
      </c>
      <c r="D16" s="72">
        <f>'7'!L10</f>
        <v>553.91762532330324</v>
      </c>
      <c r="E16" s="49" t="s">
        <v>546</v>
      </c>
      <c r="F16" s="2"/>
      <c r="G16" s="2"/>
      <c r="H16" s="2"/>
      <c r="I16" s="2"/>
      <c r="J16" s="2"/>
      <c r="K16" s="2"/>
      <c r="L16" s="2"/>
      <c r="M16" s="2"/>
      <c r="N16" s="2"/>
      <c r="O16" s="2"/>
      <c r="P16" s="2"/>
      <c r="Q16" s="2"/>
      <c r="R16" s="2"/>
    </row>
    <row r="17" spans="1:18" ht="24.75" thickBot="1">
      <c r="A17" s="535"/>
      <c r="B17" s="553" t="s">
        <v>98</v>
      </c>
      <c r="C17" s="552" t="s">
        <v>552</v>
      </c>
      <c r="D17" s="72">
        <f>'7'!M10</f>
        <v>681.06434960069248</v>
      </c>
      <c r="E17" s="49" t="s">
        <v>546</v>
      </c>
      <c r="F17" s="2"/>
      <c r="G17" s="2"/>
      <c r="H17" s="2"/>
      <c r="I17" s="2"/>
      <c r="J17" s="2"/>
      <c r="K17" s="2"/>
      <c r="L17" s="2"/>
      <c r="M17" s="2"/>
      <c r="N17" s="2"/>
      <c r="O17" s="2"/>
      <c r="P17" s="2"/>
      <c r="Q17" s="2"/>
      <c r="R17" s="2"/>
    </row>
    <row r="18" spans="1:18" ht="24">
      <c r="A18" s="535"/>
      <c r="B18" s="554" t="s">
        <v>103</v>
      </c>
      <c r="C18" s="555" t="s">
        <v>553</v>
      </c>
      <c r="D18" s="70">
        <f>SUM(D19:D28)</f>
        <v>15710.740373516886</v>
      </c>
      <c r="E18" s="45"/>
      <c r="F18" s="2"/>
      <c r="G18" s="2"/>
      <c r="H18" s="2"/>
      <c r="I18" s="2"/>
      <c r="J18" s="2"/>
      <c r="K18" s="2"/>
      <c r="L18" s="2"/>
      <c r="M18" s="2"/>
      <c r="N18" s="2"/>
      <c r="O18" s="2"/>
      <c r="P18" s="2"/>
      <c r="Q18" s="2"/>
      <c r="R18" s="2"/>
    </row>
    <row r="19" spans="1:18">
      <c r="A19" s="535"/>
      <c r="B19" s="551" t="s">
        <v>105</v>
      </c>
      <c r="C19" s="556" t="s">
        <v>554</v>
      </c>
      <c r="D19" s="557">
        <v>14341.462</v>
      </c>
      <c r="E19" s="49"/>
      <c r="F19" s="2"/>
      <c r="G19" s="558"/>
      <c r="H19" s="2"/>
      <c r="I19" s="2"/>
      <c r="J19" s="2"/>
      <c r="K19" s="2"/>
      <c r="L19" s="2"/>
      <c r="M19" s="2"/>
      <c r="N19" s="2"/>
      <c r="O19" s="2"/>
      <c r="P19" s="2"/>
      <c r="Q19" s="2"/>
      <c r="R19" s="2"/>
    </row>
    <row r="20" spans="1:18" ht="24">
      <c r="A20" s="535"/>
      <c r="B20" s="551" t="s">
        <v>114</v>
      </c>
      <c r="C20" s="556" t="s">
        <v>555</v>
      </c>
      <c r="D20" s="557">
        <v>0</v>
      </c>
      <c r="E20" s="49"/>
      <c r="F20" s="2"/>
      <c r="G20" s="2"/>
      <c r="H20" s="2"/>
      <c r="I20" s="2"/>
      <c r="J20" s="2"/>
      <c r="K20" s="2"/>
      <c r="L20" s="2"/>
      <c r="M20" s="2"/>
      <c r="N20" s="2"/>
      <c r="O20" s="2"/>
      <c r="P20" s="2"/>
      <c r="Q20" s="2"/>
      <c r="R20" s="2"/>
    </row>
    <row r="21" spans="1:18">
      <c r="A21" s="535"/>
      <c r="B21" s="551" t="s">
        <v>288</v>
      </c>
      <c r="C21" s="556" t="s">
        <v>556</v>
      </c>
      <c r="D21" s="557">
        <v>0</v>
      </c>
      <c r="E21" s="49"/>
      <c r="F21" s="2"/>
      <c r="G21" s="2"/>
      <c r="H21" s="2"/>
      <c r="I21" s="2"/>
      <c r="J21" s="2"/>
      <c r="K21" s="2"/>
      <c r="L21" s="2"/>
      <c r="M21" s="2"/>
      <c r="N21" s="2"/>
      <c r="O21" s="2"/>
      <c r="P21" s="2"/>
      <c r="Q21" s="2"/>
      <c r="R21" s="2"/>
    </row>
    <row r="22" spans="1:18">
      <c r="A22" s="535"/>
      <c r="B22" s="551" t="s">
        <v>293</v>
      </c>
      <c r="C22" s="556" t="s">
        <v>557</v>
      </c>
      <c r="D22" s="557">
        <v>0</v>
      </c>
      <c r="E22" s="49"/>
      <c r="F22" s="2"/>
      <c r="G22" s="2"/>
      <c r="H22" s="2"/>
      <c r="I22" s="2"/>
      <c r="J22" s="2"/>
      <c r="K22" s="2"/>
      <c r="L22" s="2"/>
      <c r="M22" s="2"/>
      <c r="N22" s="2"/>
      <c r="O22" s="2"/>
      <c r="P22" s="2"/>
      <c r="Q22" s="2"/>
      <c r="R22" s="2"/>
    </row>
    <row r="23" spans="1:18">
      <c r="A23" s="535"/>
      <c r="B23" s="551" t="s">
        <v>298</v>
      </c>
      <c r="C23" s="556" t="s">
        <v>558</v>
      </c>
      <c r="D23" s="557">
        <v>0</v>
      </c>
      <c r="E23" s="49"/>
      <c r="F23" s="2"/>
      <c r="G23" s="2"/>
      <c r="H23" s="2"/>
      <c r="I23" s="2"/>
      <c r="J23" s="2"/>
      <c r="K23" s="2"/>
      <c r="L23" s="2"/>
      <c r="M23" s="2"/>
      <c r="N23" s="2"/>
      <c r="O23" s="2"/>
      <c r="P23" s="2"/>
      <c r="Q23" s="2"/>
      <c r="R23" s="2"/>
    </row>
    <row r="24" spans="1:18">
      <c r="A24" s="535"/>
      <c r="B24" s="551" t="s">
        <v>304</v>
      </c>
      <c r="C24" s="556" t="s">
        <v>559</v>
      </c>
      <c r="D24" s="557">
        <v>0</v>
      </c>
      <c r="E24" s="49"/>
      <c r="F24" s="2"/>
      <c r="G24" s="2"/>
      <c r="H24" s="2"/>
      <c r="I24" s="2"/>
      <c r="J24" s="2"/>
      <c r="K24" s="2"/>
      <c r="L24" s="2"/>
      <c r="M24" s="2"/>
      <c r="N24" s="2"/>
      <c r="O24" s="2"/>
      <c r="P24" s="2"/>
      <c r="Q24" s="2"/>
      <c r="R24" s="2"/>
    </row>
    <row r="25" spans="1:18" ht="24">
      <c r="A25" s="535"/>
      <c r="B25" s="551" t="s">
        <v>308</v>
      </c>
      <c r="C25" s="556" t="s">
        <v>560</v>
      </c>
      <c r="D25" s="557">
        <v>96.724379260531322</v>
      </c>
      <c r="E25" s="49"/>
      <c r="F25" s="2"/>
      <c r="G25" s="2"/>
      <c r="H25" s="2"/>
      <c r="I25" s="2"/>
      <c r="J25" s="2"/>
      <c r="K25" s="2"/>
      <c r="L25" s="2"/>
      <c r="M25" s="2"/>
      <c r="N25" s="2"/>
      <c r="O25" s="2"/>
      <c r="P25" s="2"/>
      <c r="Q25" s="2"/>
      <c r="R25" s="2"/>
    </row>
    <row r="26" spans="1:18">
      <c r="A26" s="535"/>
      <c r="B26" s="551" t="s">
        <v>317</v>
      </c>
      <c r="C26" s="556" t="s">
        <v>561</v>
      </c>
      <c r="D26" s="557">
        <v>26.4</v>
      </c>
      <c r="E26" s="49"/>
      <c r="F26" s="2"/>
      <c r="G26" s="559"/>
      <c r="H26" s="560"/>
      <c r="I26" s="2"/>
      <c r="J26" s="2"/>
      <c r="K26" s="560"/>
      <c r="L26" s="560"/>
      <c r="M26" s="560"/>
      <c r="N26" s="560"/>
      <c r="O26" s="560"/>
      <c r="P26" s="560"/>
      <c r="Q26" s="560"/>
      <c r="R26" s="560"/>
    </row>
    <row r="27" spans="1:18" ht="24">
      <c r="A27" s="535"/>
      <c r="B27" s="553" t="s">
        <v>319</v>
      </c>
      <c r="C27" s="561" t="s">
        <v>562</v>
      </c>
      <c r="D27" s="562">
        <v>821.24854999999991</v>
      </c>
      <c r="E27" s="53"/>
      <c r="F27" s="2"/>
      <c r="G27" s="2"/>
      <c r="H27" s="2"/>
      <c r="I27" s="2"/>
      <c r="J27" s="2"/>
      <c r="K27" s="563"/>
      <c r="L27" s="2"/>
      <c r="M27" s="2"/>
      <c r="N27" s="2"/>
      <c r="O27" s="2"/>
      <c r="P27" s="2"/>
      <c r="Q27" s="2"/>
      <c r="R27" s="2"/>
    </row>
    <row r="28" spans="1:18" ht="24.75" thickBot="1">
      <c r="A28" s="535"/>
      <c r="B28" s="564" t="s">
        <v>331</v>
      </c>
      <c r="C28" s="565" t="s">
        <v>563</v>
      </c>
      <c r="D28" s="566">
        <f>D10-D11-D29-D19-D20-D21-D22-D23-D24-D25-D26-D27</f>
        <v>424.90544425635551</v>
      </c>
      <c r="E28" s="116"/>
      <c r="F28" s="2"/>
      <c r="G28" s="2"/>
      <c r="H28" s="2"/>
      <c r="I28" s="2"/>
      <c r="J28" s="2"/>
      <c r="K28" s="2"/>
      <c r="L28" s="2"/>
      <c r="M28" s="2"/>
      <c r="N28" s="2"/>
      <c r="O28" s="2"/>
      <c r="P28" s="2"/>
      <c r="Q28" s="2"/>
      <c r="R28" s="2"/>
    </row>
    <row r="29" spans="1:18">
      <c r="A29" s="535"/>
      <c r="B29" s="567" t="s">
        <v>123</v>
      </c>
      <c r="C29" s="568" t="s">
        <v>564</v>
      </c>
      <c r="D29" s="569">
        <f>SUM(D30:D32)</f>
        <v>61.709130270421554</v>
      </c>
      <c r="E29" s="49" t="s">
        <v>546</v>
      </c>
      <c r="F29" s="2"/>
      <c r="G29" s="2"/>
      <c r="H29" s="2"/>
      <c r="I29" s="2"/>
      <c r="J29" s="2"/>
      <c r="K29" s="2"/>
      <c r="L29" s="2"/>
      <c r="M29" s="2"/>
      <c r="N29" s="2"/>
      <c r="O29" s="2"/>
      <c r="P29" s="2"/>
      <c r="Q29" s="2"/>
      <c r="R29" s="2"/>
    </row>
    <row r="30" spans="1:18" ht="24">
      <c r="A30" s="535"/>
      <c r="B30" s="553" t="s">
        <v>125</v>
      </c>
      <c r="C30" s="570" t="s">
        <v>565</v>
      </c>
      <c r="D30" s="81">
        <f>'7'!O10</f>
        <v>31.049573938605551</v>
      </c>
      <c r="E30" s="53" t="s">
        <v>546</v>
      </c>
      <c r="F30" s="2"/>
      <c r="G30" s="2"/>
      <c r="H30" s="2"/>
      <c r="I30" s="2"/>
      <c r="J30" s="2"/>
      <c r="K30" s="2"/>
      <c r="L30" s="2"/>
      <c r="M30" s="2"/>
      <c r="N30" s="2"/>
      <c r="O30" s="2"/>
      <c r="P30" s="2"/>
      <c r="Q30" s="2"/>
      <c r="R30" s="2"/>
    </row>
    <row r="31" spans="1:18">
      <c r="A31" s="535"/>
      <c r="B31" s="551" t="s">
        <v>127</v>
      </c>
      <c r="C31" s="552" t="s">
        <v>566</v>
      </c>
      <c r="D31" s="72">
        <f>'7'!P10</f>
        <v>0</v>
      </c>
      <c r="E31" s="49" t="s">
        <v>546</v>
      </c>
      <c r="F31" s="2"/>
      <c r="G31" s="2"/>
      <c r="H31" s="2"/>
      <c r="I31" s="2"/>
      <c r="J31" s="2"/>
      <c r="K31" s="2"/>
      <c r="L31" s="2"/>
      <c r="M31" s="2"/>
      <c r="N31" s="2"/>
      <c r="O31" s="2"/>
      <c r="P31" s="2"/>
      <c r="Q31" s="2"/>
      <c r="R31" s="2"/>
    </row>
    <row r="32" spans="1:18" ht="15.75" thickBot="1">
      <c r="A32" s="535"/>
      <c r="B32" s="553" t="s">
        <v>135</v>
      </c>
      <c r="C32" s="570" t="s">
        <v>567</v>
      </c>
      <c r="D32" s="81">
        <f>'7'!Q10</f>
        <v>30.659556331816006</v>
      </c>
      <c r="E32" s="53" t="s">
        <v>546</v>
      </c>
      <c r="F32" s="2"/>
      <c r="G32" s="2"/>
      <c r="H32" s="2"/>
      <c r="I32" s="2"/>
      <c r="J32" s="2"/>
      <c r="K32" s="2"/>
      <c r="L32" s="2"/>
      <c r="M32" s="2"/>
      <c r="N32" s="2"/>
      <c r="O32" s="2"/>
      <c r="P32" s="2"/>
      <c r="Q32" s="2"/>
      <c r="R32" s="2"/>
    </row>
    <row r="33" spans="1:18" ht="25.5" thickTop="1" thickBot="1">
      <c r="A33" s="535"/>
      <c r="B33" s="543" t="s">
        <v>568</v>
      </c>
      <c r="C33" s="544" t="s">
        <v>569</v>
      </c>
      <c r="D33" s="545">
        <v>33499.3393</v>
      </c>
      <c r="E33" s="546"/>
      <c r="F33" s="2"/>
      <c r="G33" s="2"/>
      <c r="H33" s="2"/>
      <c r="I33" s="2"/>
      <c r="J33" s="2"/>
      <c r="K33" s="2"/>
      <c r="L33" s="2"/>
      <c r="M33" s="2"/>
      <c r="N33" s="2"/>
      <c r="O33" s="2"/>
      <c r="P33" s="2"/>
      <c r="Q33" s="2"/>
      <c r="R33" s="2"/>
    </row>
    <row r="34" spans="1:18" ht="37.5" thickTop="1" thickBot="1">
      <c r="A34" s="535"/>
      <c r="B34" s="543" t="s">
        <v>137</v>
      </c>
      <c r="C34" s="544" t="s">
        <v>570</v>
      </c>
      <c r="D34" s="547">
        <f>SUM(D35:D36)+D40</f>
        <v>6175.2700721002748</v>
      </c>
      <c r="E34" s="546" t="s">
        <v>571</v>
      </c>
      <c r="F34" s="2"/>
      <c r="G34" s="2"/>
      <c r="H34" s="2"/>
      <c r="I34" s="2"/>
      <c r="J34" s="2"/>
      <c r="K34" s="2"/>
      <c r="L34" s="2"/>
      <c r="M34" s="2"/>
      <c r="N34" s="2"/>
      <c r="O34" s="2"/>
      <c r="P34" s="2"/>
      <c r="Q34" s="2"/>
      <c r="R34" s="2"/>
    </row>
    <row r="35" spans="1:18" ht="24.75" thickTop="1">
      <c r="A35" s="535"/>
      <c r="B35" s="548" t="s">
        <v>139</v>
      </c>
      <c r="C35" s="549" t="s">
        <v>572</v>
      </c>
      <c r="D35" s="550">
        <f>'6'!E10</f>
        <v>1678.189447032307</v>
      </c>
      <c r="E35" s="112" t="s">
        <v>571</v>
      </c>
      <c r="F35" s="2"/>
      <c r="G35" s="2"/>
      <c r="H35" s="2"/>
      <c r="I35" s="2"/>
      <c r="J35" s="2"/>
      <c r="K35" s="2"/>
      <c r="L35" s="2"/>
      <c r="M35" s="2"/>
      <c r="N35" s="2"/>
      <c r="O35" s="2"/>
      <c r="P35" s="2"/>
      <c r="Q35" s="2"/>
      <c r="R35" s="2"/>
    </row>
    <row r="36" spans="1:18" ht="24">
      <c r="A36" s="535"/>
      <c r="B36" s="551" t="s">
        <v>141</v>
      </c>
      <c r="C36" s="552" t="s">
        <v>573</v>
      </c>
      <c r="D36" s="72">
        <f>'6'!I10</f>
        <v>3717.8718722055096</v>
      </c>
      <c r="E36" s="49" t="s">
        <v>571</v>
      </c>
      <c r="F36" s="2"/>
      <c r="G36" s="2"/>
      <c r="H36" s="2"/>
      <c r="I36" s="2"/>
      <c r="J36" s="2"/>
      <c r="K36" s="2"/>
      <c r="L36" s="2"/>
      <c r="M36" s="2"/>
      <c r="N36" s="2"/>
      <c r="O36" s="2"/>
      <c r="P36" s="2"/>
      <c r="Q36" s="2"/>
      <c r="R36" s="2"/>
    </row>
    <row r="37" spans="1:18" ht="24">
      <c r="A37" s="535"/>
      <c r="B37" s="551" t="s">
        <v>574</v>
      </c>
      <c r="C37" s="552" t="s">
        <v>575</v>
      </c>
      <c r="D37" s="72">
        <f>'6'!J10</f>
        <v>1620.0695985681371</v>
      </c>
      <c r="E37" s="49" t="s">
        <v>571</v>
      </c>
      <c r="F37" s="2"/>
      <c r="G37" s="2"/>
      <c r="H37" s="2"/>
      <c r="I37" s="2"/>
      <c r="J37" s="2"/>
      <c r="K37" s="2"/>
      <c r="L37" s="2"/>
      <c r="M37" s="2"/>
      <c r="N37" s="2"/>
      <c r="O37" s="2"/>
      <c r="P37" s="2"/>
      <c r="Q37" s="2"/>
      <c r="R37" s="2"/>
    </row>
    <row r="38" spans="1:18" ht="24">
      <c r="A38" s="535"/>
      <c r="B38" s="551" t="s">
        <v>576</v>
      </c>
      <c r="C38" s="552" t="s">
        <v>577</v>
      </c>
      <c r="D38" s="72">
        <f>'6'!K10</f>
        <v>1121.0607373466778</v>
      </c>
      <c r="E38" s="49" t="s">
        <v>571</v>
      </c>
      <c r="F38" s="2"/>
      <c r="G38" s="2"/>
      <c r="H38" s="2"/>
      <c r="I38" s="2"/>
      <c r="J38" s="2"/>
      <c r="K38" s="2"/>
      <c r="L38" s="2"/>
      <c r="M38" s="2"/>
      <c r="N38" s="2"/>
      <c r="O38" s="2"/>
      <c r="P38" s="2"/>
      <c r="Q38" s="2"/>
      <c r="R38" s="2"/>
    </row>
    <row r="39" spans="1:18" ht="24">
      <c r="A39" s="535"/>
      <c r="B39" s="551" t="s">
        <v>578</v>
      </c>
      <c r="C39" s="552" t="s">
        <v>579</v>
      </c>
      <c r="D39" s="72">
        <f>'6'!L10</f>
        <v>976.74153629069497</v>
      </c>
      <c r="E39" s="49" t="s">
        <v>571</v>
      </c>
      <c r="F39" s="2"/>
      <c r="G39" s="2"/>
      <c r="H39" s="2"/>
      <c r="I39" s="2"/>
      <c r="J39" s="2"/>
      <c r="K39" s="2"/>
      <c r="L39" s="2"/>
      <c r="M39" s="2"/>
      <c r="N39" s="2"/>
      <c r="O39" s="2"/>
      <c r="P39" s="2"/>
      <c r="Q39" s="2"/>
      <c r="R39" s="2"/>
    </row>
    <row r="40" spans="1:18" ht="36.75" thickBot="1">
      <c r="A40" s="535"/>
      <c r="B40" s="553" t="s">
        <v>143</v>
      </c>
      <c r="C40" s="552" t="s">
        <v>580</v>
      </c>
      <c r="D40" s="72">
        <f>'6'!M10</f>
        <v>779.20875286245803</v>
      </c>
      <c r="E40" s="49" t="s">
        <v>571</v>
      </c>
      <c r="F40" s="2"/>
      <c r="G40" s="2"/>
      <c r="H40" s="2"/>
      <c r="I40" s="2"/>
      <c r="J40" s="2"/>
      <c r="K40" s="2"/>
      <c r="L40" s="2"/>
      <c r="M40" s="2"/>
      <c r="N40" s="2"/>
      <c r="O40" s="2"/>
      <c r="P40" s="2"/>
      <c r="Q40" s="2"/>
      <c r="R40" s="2"/>
    </row>
    <row r="41" spans="1:18" ht="24">
      <c r="A41" s="535"/>
      <c r="B41" s="554" t="s">
        <v>489</v>
      </c>
      <c r="C41" s="555" t="s">
        <v>581</v>
      </c>
      <c r="D41" s="70">
        <f>SUM(D42:D51)</f>
        <v>27222.811679999999</v>
      </c>
      <c r="E41" s="45"/>
      <c r="F41" s="2"/>
      <c r="G41" s="2"/>
      <c r="H41" s="2"/>
      <c r="I41" s="2"/>
      <c r="J41" s="2"/>
      <c r="K41" s="2"/>
      <c r="L41" s="2"/>
      <c r="M41" s="2"/>
      <c r="N41" s="2"/>
      <c r="O41" s="2"/>
      <c r="P41" s="2"/>
      <c r="Q41" s="2"/>
      <c r="R41" s="2"/>
    </row>
    <row r="42" spans="1:18">
      <c r="A42" s="535"/>
      <c r="B42" s="551" t="s">
        <v>491</v>
      </c>
      <c r="C42" s="556" t="s">
        <v>554</v>
      </c>
      <c r="D42" s="557">
        <v>24768.026769999993</v>
      </c>
      <c r="E42" s="49"/>
      <c r="F42" s="2"/>
      <c r="G42" s="2"/>
      <c r="H42" s="2"/>
      <c r="I42" s="2"/>
      <c r="J42" s="2"/>
      <c r="K42" s="2"/>
      <c r="L42" s="2"/>
      <c r="M42" s="2"/>
      <c r="N42" s="2"/>
      <c r="O42" s="2"/>
      <c r="P42" s="2"/>
      <c r="Q42" s="2"/>
      <c r="R42" s="2"/>
    </row>
    <row r="43" spans="1:18" ht="24">
      <c r="A43" s="535"/>
      <c r="B43" s="551" t="s">
        <v>149</v>
      </c>
      <c r="C43" s="556" t="s">
        <v>555</v>
      </c>
      <c r="D43" s="557">
        <v>0</v>
      </c>
      <c r="E43" s="49"/>
      <c r="F43" s="2"/>
      <c r="G43" s="2"/>
      <c r="H43" s="2"/>
      <c r="I43" s="2"/>
      <c r="J43" s="2"/>
      <c r="K43" s="2"/>
      <c r="L43" s="2"/>
      <c r="M43" s="2"/>
      <c r="N43" s="2"/>
      <c r="O43" s="2"/>
      <c r="P43" s="2"/>
      <c r="Q43" s="2"/>
      <c r="R43" s="2"/>
    </row>
    <row r="44" spans="1:18">
      <c r="A44" s="535"/>
      <c r="B44" s="551" t="s">
        <v>151</v>
      </c>
      <c r="C44" s="556" t="s">
        <v>556</v>
      </c>
      <c r="D44" s="557">
        <v>0</v>
      </c>
      <c r="E44" s="49"/>
      <c r="F44" s="2"/>
      <c r="G44" s="2"/>
      <c r="H44" s="2"/>
      <c r="I44" s="2"/>
      <c r="J44" s="2"/>
      <c r="K44" s="2"/>
      <c r="L44" s="2"/>
      <c r="M44" s="2"/>
      <c r="N44" s="2"/>
      <c r="O44" s="2"/>
      <c r="P44" s="2"/>
      <c r="Q44" s="2"/>
      <c r="R44" s="2"/>
    </row>
    <row r="45" spans="1:18">
      <c r="A45" s="535"/>
      <c r="B45" s="551" t="s">
        <v>153</v>
      </c>
      <c r="C45" s="556" t="s">
        <v>557</v>
      </c>
      <c r="D45" s="557">
        <v>0</v>
      </c>
      <c r="E45" s="49"/>
      <c r="F45" s="2"/>
      <c r="G45" s="2"/>
      <c r="H45" s="2"/>
      <c r="I45" s="2"/>
      <c r="J45" s="2"/>
      <c r="K45" s="2"/>
      <c r="L45" s="2"/>
      <c r="M45" s="2"/>
      <c r="N45" s="2"/>
      <c r="O45" s="2"/>
      <c r="P45" s="2"/>
      <c r="Q45" s="2"/>
      <c r="R45" s="2"/>
    </row>
    <row r="46" spans="1:18">
      <c r="A46" s="535"/>
      <c r="B46" s="551" t="s">
        <v>155</v>
      </c>
      <c r="C46" s="556" t="s">
        <v>558</v>
      </c>
      <c r="D46" s="557">
        <v>0</v>
      </c>
      <c r="E46" s="49"/>
      <c r="F46" s="2"/>
      <c r="G46" s="2"/>
      <c r="H46" s="2"/>
      <c r="I46" s="2"/>
      <c r="J46" s="2"/>
      <c r="K46" s="2"/>
      <c r="L46" s="2"/>
      <c r="M46" s="2"/>
      <c r="N46" s="2"/>
      <c r="O46" s="2"/>
      <c r="P46" s="2"/>
      <c r="Q46" s="2"/>
      <c r="R46" s="2"/>
    </row>
    <row r="47" spans="1:18">
      <c r="A47" s="535"/>
      <c r="B47" s="551" t="s">
        <v>157</v>
      </c>
      <c r="C47" s="556" t="s">
        <v>559</v>
      </c>
      <c r="D47" s="557">
        <v>0</v>
      </c>
      <c r="E47" s="49"/>
      <c r="F47" s="2"/>
      <c r="G47" s="2"/>
      <c r="H47" s="2"/>
      <c r="I47" s="2"/>
      <c r="J47" s="2"/>
      <c r="K47" s="2"/>
      <c r="L47" s="2"/>
      <c r="M47" s="2"/>
      <c r="N47" s="2"/>
      <c r="O47" s="2"/>
      <c r="P47" s="2"/>
      <c r="Q47" s="2"/>
      <c r="R47" s="2"/>
    </row>
    <row r="48" spans="1:18" ht="24">
      <c r="A48" s="535"/>
      <c r="B48" s="551" t="s">
        <v>159</v>
      </c>
      <c r="C48" s="556" t="s">
        <v>560</v>
      </c>
      <c r="D48" s="557">
        <v>166.67428999999996</v>
      </c>
      <c r="E48" s="49"/>
      <c r="F48" s="2"/>
      <c r="G48" s="2"/>
      <c r="H48" s="2"/>
      <c r="I48" s="571"/>
      <c r="J48" s="571"/>
      <c r="K48" s="571"/>
      <c r="L48" s="2"/>
      <c r="M48" s="2"/>
      <c r="N48" s="2"/>
      <c r="O48" s="2"/>
      <c r="P48" s="2"/>
      <c r="Q48" s="2"/>
      <c r="R48" s="2"/>
    </row>
    <row r="49" spans="1:18">
      <c r="A49" s="535"/>
      <c r="B49" s="551" t="s">
        <v>161</v>
      </c>
      <c r="C49" s="556" t="s">
        <v>561</v>
      </c>
      <c r="D49" s="557">
        <v>1352.7737799999979</v>
      </c>
      <c r="E49" s="49"/>
      <c r="F49" s="2"/>
      <c r="G49" s="2"/>
      <c r="H49" s="2"/>
      <c r="I49" s="560"/>
      <c r="J49" s="560"/>
      <c r="K49" s="560"/>
      <c r="L49" s="2"/>
      <c r="M49" s="2"/>
      <c r="N49" s="2"/>
      <c r="O49" s="2"/>
      <c r="P49" s="2"/>
      <c r="Q49" s="2"/>
      <c r="R49" s="2"/>
    </row>
    <row r="50" spans="1:18" ht="24">
      <c r="A50" s="535"/>
      <c r="B50" s="553" t="s">
        <v>163</v>
      </c>
      <c r="C50" s="561" t="s">
        <v>562</v>
      </c>
      <c r="D50" s="562">
        <v>946.08314999999993</v>
      </c>
      <c r="E50" s="53"/>
      <c r="F50" s="2"/>
      <c r="G50" s="2"/>
      <c r="H50" s="572"/>
      <c r="I50" s="572"/>
      <c r="J50" s="572"/>
      <c r="K50" s="572"/>
      <c r="L50" s="572"/>
      <c r="M50" s="572"/>
      <c r="N50" s="572"/>
      <c r="O50" s="572"/>
      <c r="P50" s="2"/>
      <c r="Q50" s="2"/>
      <c r="R50" s="2"/>
    </row>
    <row r="51" spans="1:18" ht="24.75" thickBot="1">
      <c r="A51" s="535"/>
      <c r="B51" s="564" t="s">
        <v>165</v>
      </c>
      <c r="C51" s="565" t="s">
        <v>582</v>
      </c>
      <c r="D51" s="573">
        <f>D33-D34-D52-D42-D43-D44-D45-D46-D47-D48-D49-D50</f>
        <v>-10.746309999992036</v>
      </c>
      <c r="E51" s="116"/>
      <c r="F51" s="2"/>
      <c r="G51" s="2"/>
      <c r="H51" s="2"/>
      <c r="I51" s="2"/>
      <c r="J51" s="2"/>
      <c r="K51" s="2"/>
      <c r="L51" s="2"/>
      <c r="M51" s="2"/>
      <c r="N51" s="2"/>
      <c r="O51" s="2"/>
      <c r="P51" s="2"/>
      <c r="Q51" s="2"/>
      <c r="R51" s="2"/>
    </row>
    <row r="52" spans="1:18">
      <c r="A52" s="535"/>
      <c r="B52" s="567" t="s">
        <v>191</v>
      </c>
      <c r="C52" s="568" t="s">
        <v>583</v>
      </c>
      <c r="D52" s="569">
        <f>D54+D55+D53</f>
        <v>101.25754789972393</v>
      </c>
      <c r="E52" s="49" t="s">
        <v>571</v>
      </c>
      <c r="F52" s="2"/>
      <c r="G52" s="2"/>
      <c r="H52" s="2"/>
      <c r="I52" s="2"/>
      <c r="J52" s="2"/>
      <c r="K52" s="2"/>
      <c r="L52" s="2"/>
      <c r="M52" s="2"/>
      <c r="N52" s="2"/>
      <c r="O52" s="2"/>
      <c r="P52" s="2"/>
      <c r="Q52" s="2"/>
      <c r="R52" s="2"/>
    </row>
    <row r="53" spans="1:18" ht="24">
      <c r="A53" s="535"/>
      <c r="B53" s="553" t="s">
        <v>193</v>
      </c>
      <c r="C53" s="570" t="s">
        <v>584</v>
      </c>
      <c r="D53" s="81">
        <f>'6'!O10</f>
        <v>56.059411554202576</v>
      </c>
      <c r="E53" s="53" t="s">
        <v>571</v>
      </c>
      <c r="F53" s="2"/>
      <c r="G53" s="2"/>
      <c r="H53" s="2"/>
      <c r="I53" s="2"/>
      <c r="J53" s="2"/>
      <c r="K53" s="2"/>
      <c r="L53" s="2"/>
      <c r="M53" s="2"/>
      <c r="N53" s="2"/>
      <c r="O53" s="2"/>
      <c r="P53" s="2"/>
      <c r="Q53" s="2"/>
      <c r="R53" s="2"/>
    </row>
    <row r="54" spans="1:18">
      <c r="A54" s="535"/>
      <c r="B54" s="551" t="s">
        <v>195</v>
      </c>
      <c r="C54" s="552" t="s">
        <v>585</v>
      </c>
      <c r="D54" s="72">
        <f>'6'!P10</f>
        <v>0</v>
      </c>
      <c r="E54" s="49" t="s">
        <v>571</v>
      </c>
      <c r="F54" s="2"/>
      <c r="G54" s="2"/>
      <c r="H54" s="2"/>
      <c r="I54" s="2"/>
      <c r="J54" s="2"/>
      <c r="K54" s="2"/>
      <c r="L54" s="2"/>
      <c r="M54" s="2"/>
      <c r="N54" s="2"/>
      <c r="O54" s="2"/>
      <c r="P54" s="2"/>
      <c r="Q54" s="2"/>
      <c r="R54" s="2"/>
    </row>
    <row r="55" spans="1:18" ht="15.75" thickBot="1">
      <c r="A55" s="535"/>
      <c r="B55" s="574" t="s">
        <v>203</v>
      </c>
      <c r="C55" s="575" t="s">
        <v>586</v>
      </c>
      <c r="D55" s="115">
        <f>'6'!Q10</f>
        <v>45.198136345521355</v>
      </c>
      <c r="E55" s="116" t="s">
        <v>571</v>
      </c>
      <c r="F55" s="2"/>
      <c r="G55" s="2"/>
      <c r="H55" s="2"/>
      <c r="I55" s="2"/>
      <c r="J55" s="2"/>
      <c r="K55" s="2"/>
      <c r="L55" s="2"/>
      <c r="M55" s="2"/>
      <c r="N55" s="2"/>
      <c r="O55" s="2"/>
      <c r="P55" s="2"/>
      <c r="Q55" s="2"/>
      <c r="R55"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3B275-694F-4F06-ABCD-5E4D26C6B0ED}">
  <sheetPr codeName="Sheet100">
    <tabColor theme="0" tint="-0.14999847407452621"/>
  </sheetPr>
  <dimension ref="A1:U164"/>
  <sheetViews>
    <sheetView topLeftCell="P1" workbookViewId="0">
      <selection activeCell="AJ9" sqref="AJ9"/>
    </sheetView>
  </sheetViews>
  <sheetFormatPr defaultRowHeight="15"/>
  <cols>
    <col min="1" max="1" width="9.140625" style="117"/>
    <col min="3" max="3" width="61.42578125" customWidth="1"/>
    <col min="4" max="4" width="11" customWidth="1"/>
    <col min="5" max="5" width="11.42578125" customWidth="1"/>
    <col min="6" max="7" width="14.140625" customWidth="1"/>
    <col min="8" max="8" width="15.140625" customWidth="1"/>
    <col min="9" max="9" width="11" customWidth="1"/>
    <col min="10" max="10" width="11.5703125" customWidth="1"/>
    <col min="11" max="11" width="13.42578125" customWidth="1"/>
    <col min="12" max="12" width="12.140625" customWidth="1"/>
    <col min="13" max="14" width="21" customWidth="1"/>
    <col min="15" max="15" width="13.42578125" customWidth="1"/>
    <col min="16" max="16" width="16.28515625" customWidth="1"/>
    <col min="17" max="17" width="23.28515625" customWidth="1"/>
    <col min="18" max="21" width="9.140625" style="2" hidden="1" customWidth="1"/>
  </cols>
  <sheetData>
    <row r="1" spans="1:21">
      <c r="A1" s="576"/>
      <c r="B1" s="577"/>
      <c r="C1" s="577"/>
      <c r="D1" s="577"/>
      <c r="E1" s="577"/>
      <c r="F1" s="577"/>
      <c r="G1" s="577"/>
      <c r="H1" s="577"/>
      <c r="I1" s="577"/>
      <c r="J1" s="577"/>
      <c r="K1" s="577"/>
      <c r="L1" s="577"/>
      <c r="M1" s="577"/>
      <c r="N1" s="577"/>
      <c r="O1" s="577"/>
      <c r="P1" s="577"/>
      <c r="Q1" s="577"/>
    </row>
    <row r="2" spans="1:21" ht="72">
      <c r="A2" s="576"/>
      <c r="B2" s="577"/>
      <c r="C2" s="27" t="s">
        <v>1337</v>
      </c>
      <c r="D2" s="577"/>
      <c r="E2" s="577"/>
      <c r="F2" s="577"/>
      <c r="G2" s="577"/>
      <c r="H2" s="577"/>
      <c r="I2" s="577"/>
      <c r="J2" s="577"/>
      <c r="K2" s="577"/>
      <c r="L2" s="577"/>
      <c r="M2" s="577"/>
      <c r="N2" s="577"/>
      <c r="O2" s="577"/>
      <c r="P2" s="577"/>
      <c r="Q2" s="537" t="s">
        <v>587</v>
      </c>
    </row>
    <row r="3" spans="1:21">
      <c r="A3" s="576"/>
      <c r="B3" s="577"/>
      <c r="C3" s="27" t="s">
        <v>1338</v>
      </c>
      <c r="D3" s="577"/>
      <c r="E3" s="577"/>
      <c r="F3" s="577"/>
      <c r="G3" s="577"/>
      <c r="H3" s="577"/>
      <c r="I3" s="577"/>
      <c r="J3" s="577"/>
      <c r="K3" s="577"/>
      <c r="L3" s="577"/>
      <c r="M3" s="577"/>
      <c r="N3" s="577"/>
      <c r="O3" s="577"/>
      <c r="P3" s="577"/>
      <c r="Q3" s="577"/>
    </row>
    <row r="4" spans="1:21">
      <c r="A4" s="576"/>
      <c r="B4" s="577"/>
      <c r="C4" s="577"/>
      <c r="D4" s="577"/>
      <c r="E4" s="577"/>
      <c r="F4" s="577"/>
      <c r="G4" s="577"/>
      <c r="H4" s="577"/>
      <c r="I4" s="577"/>
      <c r="J4" s="577"/>
      <c r="K4" s="577"/>
      <c r="L4" s="577"/>
      <c r="M4" s="577"/>
      <c r="N4" s="577"/>
      <c r="O4" s="577"/>
      <c r="P4" s="577"/>
      <c r="Q4" s="577"/>
    </row>
    <row r="5" spans="1:21" ht="15.75">
      <c r="A5" s="576"/>
      <c r="B5" s="577"/>
      <c r="C5" s="578" t="s">
        <v>588</v>
      </c>
      <c r="D5" s="577"/>
      <c r="E5" s="577"/>
      <c r="F5" s="577"/>
      <c r="G5" s="577"/>
      <c r="H5" s="577"/>
      <c r="I5" s="577"/>
      <c r="J5" s="577"/>
      <c r="K5" s="577"/>
      <c r="L5" s="577"/>
      <c r="M5" s="577"/>
      <c r="N5" s="577"/>
      <c r="O5" s="577"/>
      <c r="P5" s="577"/>
      <c r="Q5" s="577"/>
    </row>
    <row r="6" spans="1:21" ht="15.75">
      <c r="A6" s="576"/>
      <c r="B6" s="577"/>
      <c r="C6" s="578"/>
      <c r="D6" s="577"/>
      <c r="E6" s="577"/>
      <c r="F6" s="577"/>
      <c r="G6" s="577"/>
      <c r="H6" s="577"/>
      <c r="I6" s="577"/>
      <c r="J6" s="577"/>
      <c r="K6" s="577"/>
      <c r="L6" s="577"/>
      <c r="M6" s="577"/>
      <c r="N6" s="577"/>
      <c r="O6" s="577"/>
      <c r="P6" s="577"/>
      <c r="Q6" s="577"/>
    </row>
    <row r="7" spans="1:21" ht="15.75">
      <c r="A7" s="576"/>
      <c r="B7" s="577"/>
      <c r="C7" s="578"/>
      <c r="D7" s="577"/>
      <c r="E7" s="577"/>
      <c r="F7" s="577"/>
      <c r="G7" s="577"/>
      <c r="H7" s="577"/>
      <c r="I7" s="577"/>
      <c r="J7" s="577"/>
      <c r="K7" s="577"/>
      <c r="L7" s="577"/>
      <c r="M7" s="577"/>
      <c r="N7" s="577"/>
      <c r="O7" s="577"/>
      <c r="P7" s="577"/>
      <c r="Q7" s="577"/>
    </row>
    <row r="8" spans="1:21" s="117" customFormat="1" ht="15.75" thickBot="1">
      <c r="A8" s="576"/>
      <c r="B8" s="576"/>
      <c r="C8" s="576"/>
      <c r="D8" s="576"/>
      <c r="E8" s="576"/>
      <c r="F8" s="576" t="s">
        <v>1429</v>
      </c>
      <c r="G8" s="576" t="s">
        <v>1430</v>
      </c>
      <c r="H8" s="576" t="s">
        <v>1431</v>
      </c>
      <c r="I8" s="576"/>
      <c r="J8" s="576" t="s">
        <v>1432</v>
      </c>
      <c r="K8" s="576" t="s">
        <v>1433</v>
      </c>
      <c r="L8" s="576" t="s">
        <v>1434</v>
      </c>
      <c r="M8" s="576" t="s">
        <v>1435</v>
      </c>
      <c r="N8" s="576"/>
      <c r="O8" s="576" t="s">
        <v>1436</v>
      </c>
      <c r="P8" s="576" t="s">
        <v>1437</v>
      </c>
      <c r="Q8" s="576" t="s">
        <v>1438</v>
      </c>
      <c r="R8" s="2"/>
      <c r="S8" s="2"/>
      <c r="T8" s="2"/>
      <c r="U8" s="2"/>
    </row>
    <row r="9" spans="1:21" ht="64.5" thickBot="1">
      <c r="A9" s="576"/>
      <c r="B9" s="579" t="s">
        <v>2</v>
      </c>
      <c r="C9" s="580" t="s">
        <v>589</v>
      </c>
      <c r="D9" s="581" t="s">
        <v>239</v>
      </c>
      <c r="E9" s="582" t="s">
        <v>240</v>
      </c>
      <c r="F9" s="583" t="s">
        <v>241</v>
      </c>
      <c r="G9" s="584" t="s">
        <v>242</v>
      </c>
      <c r="H9" s="585" t="s">
        <v>243</v>
      </c>
      <c r="I9" s="586" t="s">
        <v>244</v>
      </c>
      <c r="J9" s="583" t="s">
        <v>245</v>
      </c>
      <c r="K9" s="584" t="s">
        <v>246</v>
      </c>
      <c r="L9" s="587" t="s">
        <v>247</v>
      </c>
      <c r="M9" s="582" t="s">
        <v>248</v>
      </c>
      <c r="N9" s="586" t="s">
        <v>249</v>
      </c>
      <c r="O9" s="588" t="s">
        <v>590</v>
      </c>
      <c r="P9" s="589" t="s">
        <v>251</v>
      </c>
      <c r="Q9" s="590" t="s">
        <v>252</v>
      </c>
      <c r="S9" s="117"/>
      <c r="T9" s="117"/>
      <c r="U9" s="117"/>
    </row>
    <row r="10" spans="1:21" ht="16.5" thickTop="1" thickBot="1">
      <c r="A10" s="576"/>
      <c r="B10" s="591" t="s">
        <v>64</v>
      </c>
      <c r="C10" s="592" t="s">
        <v>591</v>
      </c>
      <c r="D10" s="593">
        <f>D11+D15+D22+D25+D31+D34</f>
        <v>6276.5276199999989</v>
      </c>
      <c r="E10" s="594">
        <f t="shared" ref="E10:Q10" si="0">E11+E15+E22+E25+E31+E34</f>
        <v>1678.189447032307</v>
      </c>
      <c r="F10" s="595">
        <f t="shared" si="0"/>
        <v>472.38412368314579</v>
      </c>
      <c r="G10" s="596">
        <f t="shared" si="0"/>
        <v>86.942705612394306</v>
      </c>
      <c r="H10" s="597">
        <f t="shared" si="0"/>
        <v>1118.8626177367671</v>
      </c>
      <c r="I10" s="594">
        <f t="shared" si="0"/>
        <v>3717.8718722055096</v>
      </c>
      <c r="J10" s="595">
        <f t="shared" si="0"/>
        <v>1620.0695985681371</v>
      </c>
      <c r="K10" s="596">
        <f t="shared" si="0"/>
        <v>1121.0607373466778</v>
      </c>
      <c r="L10" s="597">
        <f t="shared" si="0"/>
        <v>976.74153629069497</v>
      </c>
      <c r="M10" s="594">
        <f t="shared" si="0"/>
        <v>779.20875286245803</v>
      </c>
      <c r="N10" s="598">
        <f>O10+P10</f>
        <v>56.059411554202576</v>
      </c>
      <c r="O10" s="596">
        <f>O11+O15+O22+O25+O31+O34</f>
        <v>56.059411554202576</v>
      </c>
      <c r="P10" s="599">
        <f t="shared" si="0"/>
        <v>0</v>
      </c>
      <c r="Q10" s="594">
        <f t="shared" si="0"/>
        <v>45.198136345521355</v>
      </c>
      <c r="S10" s="117"/>
      <c r="T10" s="117"/>
      <c r="U10" s="117"/>
    </row>
    <row r="11" spans="1:21" ht="15.75" thickTop="1">
      <c r="A11" s="576"/>
      <c r="B11" s="600" t="s">
        <v>66</v>
      </c>
      <c r="C11" s="601" t="s">
        <v>6</v>
      </c>
      <c r="D11" s="602">
        <f t="shared" ref="D11:D65" si="1">O11+E11+I11+M11+P11+Q11</f>
        <v>23.475000000000001</v>
      </c>
      <c r="E11" s="603">
        <f>SUM(F11:H11)</f>
        <v>0</v>
      </c>
      <c r="F11" s="604">
        <f>SUM(F12:F14)</f>
        <v>0</v>
      </c>
      <c r="G11" s="605">
        <f t="shared" ref="G11:Q11" si="2">SUM(G12:G14)</f>
        <v>0</v>
      </c>
      <c r="H11" s="606">
        <f t="shared" si="2"/>
        <v>0</v>
      </c>
      <c r="I11" s="603">
        <f t="shared" ref="I11:I37" si="3">SUM(J11:L11)</f>
        <v>23.475000000000001</v>
      </c>
      <c r="J11" s="604">
        <f t="shared" si="2"/>
        <v>0</v>
      </c>
      <c r="K11" s="605">
        <f t="shared" si="2"/>
        <v>23.475000000000001</v>
      </c>
      <c r="L11" s="606">
        <f t="shared" si="2"/>
        <v>0</v>
      </c>
      <c r="M11" s="603">
        <f t="shared" si="2"/>
        <v>0</v>
      </c>
      <c r="N11" s="607">
        <f t="shared" ref="N11:N89" si="4">O11+P11</f>
        <v>0</v>
      </c>
      <c r="O11" s="605">
        <f>SUM(O12:O14)</f>
        <v>0</v>
      </c>
      <c r="P11" s="608">
        <f t="shared" si="2"/>
        <v>0</v>
      </c>
      <c r="Q11" s="603">
        <f t="shared" si="2"/>
        <v>0</v>
      </c>
      <c r="S11" s="117"/>
      <c r="T11" s="117"/>
      <c r="U11" s="117"/>
    </row>
    <row r="12" spans="1:21">
      <c r="A12" s="576"/>
      <c r="B12" s="609" t="s">
        <v>68</v>
      </c>
      <c r="C12" s="610" t="s">
        <v>8</v>
      </c>
      <c r="D12" s="602">
        <f t="shared" si="1"/>
        <v>23.475000000000001</v>
      </c>
      <c r="E12" s="603">
        <f t="shared" ref="E12:E89" si="5">SUM(F12:H12)</f>
        <v>0</v>
      </c>
      <c r="F12" s="611">
        <f t="shared" ref="F12:H14" si="6">SUM(F40,F68,F118)</f>
        <v>0</v>
      </c>
      <c r="G12" s="612">
        <f t="shared" si="6"/>
        <v>0</v>
      </c>
      <c r="H12" s="612">
        <f t="shared" si="6"/>
        <v>0</v>
      </c>
      <c r="I12" s="603">
        <f t="shared" si="3"/>
        <v>23.475000000000001</v>
      </c>
      <c r="J12" s="613">
        <f t="shared" ref="J12:M14" si="7">SUM(J40,J68,J118)</f>
        <v>0</v>
      </c>
      <c r="K12" s="614">
        <f t="shared" si="7"/>
        <v>23.475000000000001</v>
      </c>
      <c r="L12" s="615">
        <f t="shared" si="7"/>
        <v>0</v>
      </c>
      <c r="M12" s="616">
        <f t="shared" si="7"/>
        <v>0</v>
      </c>
      <c r="N12" s="607">
        <f t="shared" si="4"/>
        <v>0</v>
      </c>
      <c r="O12" s="614">
        <f t="shared" ref="O12:Q14" si="8">SUM(O40,O68,O118)</f>
        <v>0</v>
      </c>
      <c r="P12" s="614">
        <f t="shared" si="8"/>
        <v>0</v>
      </c>
      <c r="Q12" s="616">
        <f t="shared" si="8"/>
        <v>0</v>
      </c>
      <c r="S12" s="117"/>
      <c r="T12" s="117"/>
      <c r="U12" s="117"/>
    </row>
    <row r="13" spans="1:21">
      <c r="A13" s="576"/>
      <c r="B13" s="609" t="s">
        <v>592</v>
      </c>
      <c r="C13" s="610" t="s">
        <v>9</v>
      </c>
      <c r="D13" s="602">
        <f t="shared" si="1"/>
        <v>0</v>
      </c>
      <c r="E13" s="603">
        <f t="shared" si="5"/>
        <v>0</v>
      </c>
      <c r="F13" s="611">
        <f t="shared" si="6"/>
        <v>0</v>
      </c>
      <c r="G13" s="612">
        <f t="shared" si="6"/>
        <v>0</v>
      </c>
      <c r="H13" s="612">
        <f t="shared" si="6"/>
        <v>0</v>
      </c>
      <c r="I13" s="603">
        <f t="shared" si="3"/>
        <v>0</v>
      </c>
      <c r="J13" s="613">
        <f t="shared" si="7"/>
        <v>0</v>
      </c>
      <c r="K13" s="614">
        <f t="shared" si="7"/>
        <v>0</v>
      </c>
      <c r="L13" s="615">
        <f t="shared" si="7"/>
        <v>0</v>
      </c>
      <c r="M13" s="616">
        <f t="shared" si="7"/>
        <v>0</v>
      </c>
      <c r="N13" s="607">
        <f t="shared" si="4"/>
        <v>0</v>
      </c>
      <c r="O13" s="614">
        <f t="shared" si="8"/>
        <v>0</v>
      </c>
      <c r="P13" s="614">
        <f t="shared" si="8"/>
        <v>0</v>
      </c>
      <c r="Q13" s="617">
        <f t="shared" si="8"/>
        <v>0</v>
      </c>
      <c r="S13" s="117"/>
      <c r="T13" s="117"/>
      <c r="U13" s="117"/>
    </row>
    <row r="14" spans="1:21">
      <c r="A14" s="576"/>
      <c r="B14" s="609" t="s">
        <v>70</v>
      </c>
      <c r="C14" s="610" t="s">
        <v>11</v>
      </c>
      <c r="D14" s="602">
        <f t="shared" si="1"/>
        <v>0</v>
      </c>
      <c r="E14" s="603">
        <f t="shared" si="5"/>
        <v>0</v>
      </c>
      <c r="F14" s="611">
        <f t="shared" si="6"/>
        <v>0</v>
      </c>
      <c r="G14" s="612">
        <f t="shared" si="6"/>
        <v>0</v>
      </c>
      <c r="H14" s="612">
        <f t="shared" si="6"/>
        <v>0</v>
      </c>
      <c r="I14" s="603">
        <f t="shared" si="3"/>
        <v>0</v>
      </c>
      <c r="J14" s="613">
        <f t="shared" si="7"/>
        <v>0</v>
      </c>
      <c r="K14" s="614">
        <f t="shared" si="7"/>
        <v>0</v>
      </c>
      <c r="L14" s="615">
        <f t="shared" si="7"/>
        <v>0</v>
      </c>
      <c r="M14" s="616">
        <f t="shared" si="7"/>
        <v>0</v>
      </c>
      <c r="N14" s="607">
        <f t="shared" si="4"/>
        <v>0</v>
      </c>
      <c r="O14" s="614">
        <f t="shared" si="8"/>
        <v>0</v>
      </c>
      <c r="P14" s="614">
        <f t="shared" si="8"/>
        <v>0</v>
      </c>
      <c r="Q14" s="617">
        <f t="shared" si="8"/>
        <v>0</v>
      </c>
      <c r="S14" s="117"/>
      <c r="T14" s="117"/>
      <c r="U14" s="117"/>
    </row>
    <row r="15" spans="1:21">
      <c r="A15" s="576"/>
      <c r="B15" s="600" t="s">
        <v>72</v>
      </c>
      <c r="C15" s="618" t="s">
        <v>13</v>
      </c>
      <c r="D15" s="602">
        <f t="shared" si="1"/>
        <v>5904.1658200000002</v>
      </c>
      <c r="E15" s="603">
        <f t="shared" si="5"/>
        <v>1605.8447779320877</v>
      </c>
      <c r="F15" s="604">
        <f>SUM(F16:F21)</f>
        <v>443.3925421670001</v>
      </c>
      <c r="G15" s="605">
        <f>SUM(G16:G21)</f>
        <v>79.767158024738748</v>
      </c>
      <c r="H15" s="606">
        <f>SUM(H16:H21)</f>
        <v>1082.685077740349</v>
      </c>
      <c r="I15" s="603">
        <f t="shared" si="3"/>
        <v>3521.2673792677392</v>
      </c>
      <c r="J15" s="619">
        <f t="shared" ref="J15:Q15" si="9">SUM(J16:J21)</f>
        <v>1547.9284517874539</v>
      </c>
      <c r="K15" s="620">
        <f t="shared" si="9"/>
        <v>1037.7953728097061</v>
      </c>
      <c r="L15" s="621">
        <f t="shared" si="9"/>
        <v>935.54355467057906</v>
      </c>
      <c r="M15" s="622">
        <f t="shared" si="9"/>
        <v>775.54234490453814</v>
      </c>
      <c r="N15" s="607">
        <f t="shared" si="4"/>
        <v>0.51098589952550666</v>
      </c>
      <c r="O15" s="620">
        <f>SUM(O16:O21)</f>
        <v>0.51098589952550666</v>
      </c>
      <c r="P15" s="620">
        <f t="shared" si="9"/>
        <v>0</v>
      </c>
      <c r="Q15" s="603">
        <f t="shared" si="9"/>
        <v>1.0003319961097965</v>
      </c>
      <c r="S15" s="117"/>
      <c r="T15" s="117"/>
      <c r="U15" s="117"/>
    </row>
    <row r="16" spans="1:21">
      <c r="A16" s="576"/>
      <c r="B16" s="609" t="s">
        <v>80</v>
      </c>
      <c r="C16" s="610" t="s">
        <v>15</v>
      </c>
      <c r="D16" s="602">
        <f t="shared" si="1"/>
        <v>1301.3379100000002</v>
      </c>
      <c r="E16" s="603">
        <f t="shared" si="5"/>
        <v>137.89558119634944</v>
      </c>
      <c r="F16" s="611">
        <f t="shared" ref="F16:H21" si="10">SUM(F44,F72,F122)</f>
        <v>54.422095795744575</v>
      </c>
      <c r="G16" s="612">
        <f t="shared" si="10"/>
        <v>31.784705594905194</v>
      </c>
      <c r="H16" s="612">
        <f t="shared" si="10"/>
        <v>51.688779805699653</v>
      </c>
      <c r="I16" s="603">
        <f t="shared" si="3"/>
        <v>1156.7909671320733</v>
      </c>
      <c r="J16" s="613">
        <f t="shared" ref="J16:Q21" si="11">SUM(J44,J72,J122)</f>
        <v>75.175647492503728</v>
      </c>
      <c r="K16" s="614">
        <f t="shared" si="11"/>
        <v>362.75030511181643</v>
      </c>
      <c r="L16" s="615">
        <f t="shared" si="11"/>
        <v>718.86501452775315</v>
      </c>
      <c r="M16" s="616">
        <f t="shared" si="11"/>
        <v>5.2990767512609462</v>
      </c>
      <c r="N16" s="607">
        <f t="shared" si="4"/>
        <v>0.45721586994915936</v>
      </c>
      <c r="O16" s="614">
        <f t="shared" ref="O16:Q20" si="12">SUM(O44,O72,O122)</f>
        <v>0.45721586994915936</v>
      </c>
      <c r="P16" s="614">
        <f t="shared" si="12"/>
        <v>0</v>
      </c>
      <c r="Q16" s="617">
        <f t="shared" si="12"/>
        <v>0.89506905036719009</v>
      </c>
      <c r="S16" s="117"/>
      <c r="T16" s="117"/>
      <c r="U16" s="117"/>
    </row>
    <row r="17" spans="1:21">
      <c r="A17" s="576"/>
      <c r="B17" s="609" t="s">
        <v>90</v>
      </c>
      <c r="C17" s="610" t="s">
        <v>593</v>
      </c>
      <c r="D17" s="602">
        <f t="shared" si="1"/>
        <v>91.122770000000003</v>
      </c>
      <c r="E17" s="603">
        <f t="shared" si="5"/>
        <v>35.986069999999998</v>
      </c>
      <c r="F17" s="611">
        <f t="shared" si="10"/>
        <v>33</v>
      </c>
      <c r="G17" s="612">
        <f t="shared" si="10"/>
        <v>0</v>
      </c>
      <c r="H17" s="612">
        <f t="shared" si="10"/>
        <v>2.9860699999999976</v>
      </c>
      <c r="I17" s="603">
        <f t="shared" si="3"/>
        <v>55.136700000000005</v>
      </c>
      <c r="J17" s="613">
        <f t="shared" si="11"/>
        <v>0</v>
      </c>
      <c r="K17" s="614">
        <f t="shared" si="11"/>
        <v>55.136700000000005</v>
      </c>
      <c r="L17" s="615">
        <f t="shared" si="11"/>
        <v>0</v>
      </c>
      <c r="M17" s="616">
        <f t="shared" si="11"/>
        <v>0</v>
      </c>
      <c r="N17" s="607">
        <f t="shared" si="4"/>
        <v>0</v>
      </c>
      <c r="O17" s="614">
        <f t="shared" si="12"/>
        <v>0</v>
      </c>
      <c r="P17" s="614">
        <f t="shared" si="12"/>
        <v>0</v>
      </c>
      <c r="Q17" s="617">
        <f t="shared" si="12"/>
        <v>0</v>
      </c>
      <c r="S17" s="117"/>
      <c r="T17" s="117"/>
      <c r="U17" s="117"/>
    </row>
    <row r="18" spans="1:21">
      <c r="A18" s="576"/>
      <c r="B18" s="609" t="s">
        <v>594</v>
      </c>
      <c r="C18" s="610" t="s">
        <v>21</v>
      </c>
      <c r="D18" s="602">
        <f t="shared" si="1"/>
        <v>3213.3170042661295</v>
      </c>
      <c r="E18" s="603">
        <f t="shared" si="5"/>
        <v>1021.9314642661291</v>
      </c>
      <c r="F18" s="611">
        <f t="shared" si="10"/>
        <v>0</v>
      </c>
      <c r="G18" s="612">
        <f t="shared" si="10"/>
        <v>0</v>
      </c>
      <c r="H18" s="612">
        <f t="shared" si="10"/>
        <v>1021.9314642661291</v>
      </c>
      <c r="I18" s="603">
        <f t="shared" si="3"/>
        <v>1421.7654600000003</v>
      </c>
      <c r="J18" s="613">
        <f t="shared" si="11"/>
        <v>1421.7654600000003</v>
      </c>
      <c r="K18" s="614">
        <f t="shared" si="11"/>
        <v>0</v>
      </c>
      <c r="L18" s="615">
        <f t="shared" si="11"/>
        <v>0</v>
      </c>
      <c r="M18" s="616">
        <f t="shared" si="11"/>
        <v>769.62008000000003</v>
      </c>
      <c r="N18" s="607">
        <f t="shared" si="4"/>
        <v>0</v>
      </c>
      <c r="O18" s="614">
        <f t="shared" si="12"/>
        <v>0</v>
      </c>
      <c r="P18" s="614">
        <f t="shared" si="12"/>
        <v>0</v>
      </c>
      <c r="Q18" s="617">
        <f t="shared" si="12"/>
        <v>0</v>
      </c>
      <c r="S18" s="117"/>
      <c r="T18" s="117"/>
      <c r="U18" s="117"/>
    </row>
    <row r="19" spans="1:21">
      <c r="A19" s="576"/>
      <c r="B19" s="609" t="s">
        <v>595</v>
      </c>
      <c r="C19" s="610" t="s">
        <v>23</v>
      </c>
      <c r="D19" s="602">
        <f t="shared" si="1"/>
        <v>0</v>
      </c>
      <c r="E19" s="603">
        <f t="shared" si="5"/>
        <v>0</v>
      </c>
      <c r="F19" s="611">
        <f t="shared" si="10"/>
        <v>0</v>
      </c>
      <c r="G19" s="612">
        <f t="shared" si="10"/>
        <v>0</v>
      </c>
      <c r="H19" s="612">
        <f t="shared" si="10"/>
        <v>0</v>
      </c>
      <c r="I19" s="603">
        <f t="shared" si="3"/>
        <v>0</v>
      </c>
      <c r="J19" s="613">
        <f t="shared" si="11"/>
        <v>0</v>
      </c>
      <c r="K19" s="614">
        <f t="shared" si="11"/>
        <v>0</v>
      </c>
      <c r="L19" s="615">
        <f t="shared" si="11"/>
        <v>0</v>
      </c>
      <c r="M19" s="616">
        <f t="shared" si="11"/>
        <v>0</v>
      </c>
      <c r="N19" s="607">
        <f t="shared" si="4"/>
        <v>0</v>
      </c>
      <c r="O19" s="614">
        <f t="shared" si="12"/>
        <v>0</v>
      </c>
      <c r="P19" s="614">
        <f t="shared" si="12"/>
        <v>0</v>
      </c>
      <c r="Q19" s="617">
        <f t="shared" si="12"/>
        <v>0</v>
      </c>
      <c r="S19" s="117"/>
      <c r="T19" s="117"/>
      <c r="U19" s="117"/>
    </row>
    <row r="20" spans="1:21">
      <c r="A20" s="576"/>
      <c r="B20" s="609" t="s">
        <v>596</v>
      </c>
      <c r="C20" s="610" t="s">
        <v>25</v>
      </c>
      <c r="D20" s="602">
        <f t="shared" si="1"/>
        <v>0</v>
      </c>
      <c r="E20" s="603">
        <f t="shared" si="5"/>
        <v>0</v>
      </c>
      <c r="F20" s="611">
        <f t="shared" si="10"/>
        <v>0</v>
      </c>
      <c r="G20" s="612">
        <f t="shared" si="10"/>
        <v>0</v>
      </c>
      <c r="H20" s="612">
        <f t="shared" si="10"/>
        <v>0</v>
      </c>
      <c r="I20" s="603">
        <f t="shared" si="3"/>
        <v>0</v>
      </c>
      <c r="J20" s="613">
        <f t="shared" si="11"/>
        <v>0</v>
      </c>
      <c r="K20" s="614">
        <f t="shared" si="11"/>
        <v>0</v>
      </c>
      <c r="L20" s="615">
        <f t="shared" si="11"/>
        <v>0</v>
      </c>
      <c r="M20" s="616">
        <f t="shared" si="11"/>
        <v>0</v>
      </c>
      <c r="N20" s="607">
        <f t="shared" si="4"/>
        <v>0</v>
      </c>
      <c r="O20" s="614">
        <f t="shared" si="12"/>
        <v>0</v>
      </c>
      <c r="P20" s="614">
        <f t="shared" si="12"/>
        <v>0</v>
      </c>
      <c r="Q20" s="617">
        <f t="shared" si="12"/>
        <v>0</v>
      </c>
      <c r="S20" s="117"/>
      <c r="T20" s="117"/>
      <c r="U20" s="117"/>
    </row>
    <row r="21" spans="1:21" ht="38.25">
      <c r="A21" s="576"/>
      <c r="B21" s="609" t="s">
        <v>98</v>
      </c>
      <c r="C21" s="610" t="s">
        <v>597</v>
      </c>
      <c r="D21" s="602">
        <f t="shared" si="1"/>
        <v>1298.388135733871</v>
      </c>
      <c r="E21" s="603">
        <f t="shared" si="5"/>
        <v>410.03166246960922</v>
      </c>
      <c r="F21" s="611">
        <f t="shared" si="10"/>
        <v>355.97044637125555</v>
      </c>
      <c r="G21" s="612">
        <f t="shared" si="10"/>
        <v>47.98245242983355</v>
      </c>
      <c r="H21" s="612">
        <f t="shared" si="10"/>
        <v>6.0787636685201303</v>
      </c>
      <c r="I21" s="603">
        <f t="shared" si="3"/>
        <v>887.57425213566557</v>
      </c>
      <c r="J21" s="613">
        <f t="shared" si="11"/>
        <v>50.98734429495002</v>
      </c>
      <c r="K21" s="614">
        <f t="shared" si="11"/>
        <v>619.90836769788962</v>
      </c>
      <c r="L21" s="615">
        <f t="shared" si="11"/>
        <v>216.67854014282588</v>
      </c>
      <c r="M21" s="616">
        <f t="shared" si="11"/>
        <v>0.62318815327717936</v>
      </c>
      <c r="N21" s="607">
        <f t="shared" si="4"/>
        <v>5.3770029576347328E-2</v>
      </c>
      <c r="O21" s="614">
        <f>SUM(O49,O77,O127)</f>
        <v>5.3770029576347328E-2</v>
      </c>
      <c r="P21" s="614">
        <f t="shared" si="11"/>
        <v>0</v>
      </c>
      <c r="Q21" s="617">
        <f t="shared" si="11"/>
        <v>0.10526294574260636</v>
      </c>
      <c r="S21" s="117"/>
      <c r="T21" s="117"/>
      <c r="U21" s="117"/>
    </row>
    <row r="22" spans="1:21">
      <c r="A22" s="576"/>
      <c r="B22" s="600" t="s">
        <v>100</v>
      </c>
      <c r="C22" s="623" t="s">
        <v>29</v>
      </c>
      <c r="D22" s="602">
        <f t="shared" si="1"/>
        <v>86.837820000000008</v>
      </c>
      <c r="E22" s="603">
        <f t="shared" si="5"/>
        <v>28.305951868798026</v>
      </c>
      <c r="F22" s="604">
        <f>SUM(F23:F24)</f>
        <v>24.29419184447492</v>
      </c>
      <c r="G22" s="605">
        <f t="shared" ref="G22:Q22" si="13">SUM(G23:G24)</f>
        <v>1.1406872093606948</v>
      </c>
      <c r="H22" s="606">
        <f t="shared" si="13"/>
        <v>2.8710728149624098</v>
      </c>
      <c r="I22" s="603">
        <f t="shared" si="3"/>
        <v>58.215728253289591</v>
      </c>
      <c r="J22" s="619">
        <f t="shared" si="13"/>
        <v>23.562686391274575</v>
      </c>
      <c r="K22" s="620">
        <f t="shared" si="13"/>
        <v>34.229117843126431</v>
      </c>
      <c r="L22" s="621">
        <f t="shared" si="13"/>
        <v>0.42392401888858672</v>
      </c>
      <c r="M22" s="622">
        <f t="shared" si="13"/>
        <v>0.25186564194076161</v>
      </c>
      <c r="N22" s="607">
        <f t="shared" si="4"/>
        <v>2.1731515506516589E-2</v>
      </c>
      <c r="O22" s="620">
        <f>SUM(O23:O24)</f>
        <v>2.1731515506516589E-2</v>
      </c>
      <c r="P22" s="620">
        <f t="shared" si="13"/>
        <v>0</v>
      </c>
      <c r="Q22" s="603">
        <f t="shared" si="13"/>
        <v>4.2542720465106702E-2</v>
      </c>
      <c r="S22" s="117"/>
      <c r="T22" s="117"/>
      <c r="U22" s="117"/>
    </row>
    <row r="23" spans="1:21" ht="51.75">
      <c r="A23" s="576"/>
      <c r="B23" s="609" t="s">
        <v>102</v>
      </c>
      <c r="C23" s="624" t="s">
        <v>31</v>
      </c>
      <c r="D23" s="602">
        <f t="shared" si="1"/>
        <v>83.419280000000015</v>
      </c>
      <c r="E23" s="603">
        <f t="shared" si="5"/>
        <v>28.305951868798026</v>
      </c>
      <c r="F23" s="611">
        <f>SUM(F51,F79,F129)</f>
        <v>24.29419184447492</v>
      </c>
      <c r="G23" s="612">
        <f>SUM(G51,G79,G129)</f>
        <v>1.1406872093606948</v>
      </c>
      <c r="H23" s="612">
        <f>SUM(H51,H79,H129)</f>
        <v>2.8710728149624098</v>
      </c>
      <c r="I23" s="603">
        <f t="shared" si="3"/>
        <v>54.79718825328959</v>
      </c>
      <c r="J23" s="613">
        <f t="shared" ref="J23:Q23" si="14">SUM(J51,J79,J129)</f>
        <v>20.144146391274575</v>
      </c>
      <c r="K23" s="614">
        <f t="shared" si="14"/>
        <v>34.229117843126431</v>
      </c>
      <c r="L23" s="615">
        <f t="shared" si="14"/>
        <v>0.42392401888858672</v>
      </c>
      <c r="M23" s="616">
        <f t="shared" si="14"/>
        <v>0.25186564194076161</v>
      </c>
      <c r="N23" s="607">
        <f t="shared" si="4"/>
        <v>2.1731515506516589E-2</v>
      </c>
      <c r="O23" s="614">
        <f>SUM(O51,O79,O129)</f>
        <v>2.1731515506516589E-2</v>
      </c>
      <c r="P23" s="614">
        <f t="shared" si="14"/>
        <v>0</v>
      </c>
      <c r="Q23" s="617">
        <f t="shared" si="14"/>
        <v>4.2542720465106702E-2</v>
      </c>
      <c r="S23" s="117"/>
      <c r="T23" s="117"/>
      <c r="U23" s="117"/>
    </row>
    <row r="24" spans="1:21">
      <c r="A24" s="576"/>
      <c r="B24" s="609" t="s">
        <v>258</v>
      </c>
      <c r="C24" s="624" t="s">
        <v>33</v>
      </c>
      <c r="D24" s="602">
        <f t="shared" si="1"/>
        <v>3.4185399999999997</v>
      </c>
      <c r="E24" s="603">
        <f t="shared" si="5"/>
        <v>0</v>
      </c>
      <c r="F24" s="611">
        <f>SUM(F52,F80)</f>
        <v>0</v>
      </c>
      <c r="G24" s="612">
        <f>SUM(G52,G80)</f>
        <v>0</v>
      </c>
      <c r="H24" s="612">
        <f>SUM(H52,H80)</f>
        <v>0</v>
      </c>
      <c r="I24" s="603">
        <f t="shared" si="3"/>
        <v>3.4185399999999997</v>
      </c>
      <c r="J24" s="613">
        <f t="shared" ref="J24:Q24" si="15">SUM(J52,J80)</f>
        <v>3.4185399999999997</v>
      </c>
      <c r="K24" s="614">
        <f t="shared" si="15"/>
        <v>0</v>
      </c>
      <c r="L24" s="615">
        <f t="shared" si="15"/>
        <v>0</v>
      </c>
      <c r="M24" s="616">
        <f t="shared" si="15"/>
        <v>0</v>
      </c>
      <c r="N24" s="607">
        <f t="shared" si="4"/>
        <v>0</v>
      </c>
      <c r="O24" s="614">
        <f>SUM(O52,O80)</f>
        <v>0</v>
      </c>
      <c r="P24" s="614">
        <f t="shared" si="15"/>
        <v>0</v>
      </c>
      <c r="Q24" s="617">
        <f t="shared" si="15"/>
        <v>0</v>
      </c>
      <c r="S24" s="117"/>
      <c r="T24" s="117"/>
      <c r="U24" s="117"/>
    </row>
    <row r="25" spans="1:21">
      <c r="A25" s="576"/>
      <c r="B25" s="600" t="s">
        <v>598</v>
      </c>
      <c r="C25" s="623" t="s">
        <v>35</v>
      </c>
      <c r="D25" s="602">
        <f t="shared" si="1"/>
        <v>61.725589999998647</v>
      </c>
      <c r="E25" s="603">
        <f t="shared" si="5"/>
        <v>0</v>
      </c>
      <c r="F25" s="604">
        <f>SUM(F26:F30)</f>
        <v>0</v>
      </c>
      <c r="G25" s="605">
        <f t="shared" ref="G25:Q25" si="16">SUM(G26:G30)</f>
        <v>0</v>
      </c>
      <c r="H25" s="606">
        <f t="shared" si="16"/>
        <v>0</v>
      </c>
      <c r="I25" s="603">
        <f t="shared" si="3"/>
        <v>5.9150000000000009</v>
      </c>
      <c r="J25" s="619">
        <f t="shared" si="16"/>
        <v>1.1000000000000001</v>
      </c>
      <c r="K25" s="620">
        <f t="shared" si="16"/>
        <v>4.8150000000000004</v>
      </c>
      <c r="L25" s="621">
        <f t="shared" si="16"/>
        <v>0</v>
      </c>
      <c r="M25" s="622">
        <f t="shared" si="16"/>
        <v>0</v>
      </c>
      <c r="N25" s="607">
        <f t="shared" si="4"/>
        <v>55.232079999998646</v>
      </c>
      <c r="O25" s="620">
        <f>SUM(O26:O30)</f>
        <v>55.232079999998646</v>
      </c>
      <c r="P25" s="620">
        <f t="shared" si="16"/>
        <v>0</v>
      </c>
      <c r="Q25" s="603">
        <f t="shared" si="16"/>
        <v>0.57850999999999997</v>
      </c>
      <c r="S25" s="117"/>
      <c r="T25" s="117"/>
      <c r="U25" s="117"/>
    </row>
    <row r="26" spans="1:21">
      <c r="A26" s="576"/>
      <c r="B26" s="609" t="s">
        <v>599</v>
      </c>
      <c r="C26" s="624" t="s">
        <v>37</v>
      </c>
      <c r="D26" s="602">
        <f t="shared" si="1"/>
        <v>55.232079999998646</v>
      </c>
      <c r="E26" s="625">
        <f t="shared" si="5"/>
        <v>0</v>
      </c>
      <c r="F26" s="626">
        <f>SUM(F54,F82,F131)</f>
        <v>0</v>
      </c>
      <c r="G26" s="627">
        <f>SUM(G54,G82,G131)</f>
        <v>0</v>
      </c>
      <c r="H26" s="627">
        <f>SUM(H54,H82,H131)</f>
        <v>0</v>
      </c>
      <c r="I26" s="625">
        <f t="shared" si="3"/>
        <v>0</v>
      </c>
      <c r="J26" s="628">
        <f>SUM(J54,J82,J131)</f>
        <v>0</v>
      </c>
      <c r="K26" s="629">
        <f>SUM(K54,K82,K131)</f>
        <v>0</v>
      </c>
      <c r="L26" s="630">
        <f>SUM(L54,L82,L131)</f>
        <v>0</v>
      </c>
      <c r="M26" s="631">
        <f>SUM(M54,M82,M131)</f>
        <v>0</v>
      </c>
      <c r="N26" s="632">
        <f t="shared" si="4"/>
        <v>55.232079999998646</v>
      </c>
      <c r="O26" s="629">
        <f>SUM(O54,O82,O131)</f>
        <v>55.232079999998646</v>
      </c>
      <c r="P26" s="629">
        <f>SUM(P54,P82,P131)</f>
        <v>0</v>
      </c>
      <c r="Q26" s="633">
        <f>SUM(Q54,Q82,Q131)</f>
        <v>0</v>
      </c>
      <c r="S26" s="117"/>
      <c r="T26" s="117"/>
      <c r="U26" s="117"/>
    </row>
    <row r="27" spans="1:21">
      <c r="A27" s="576"/>
      <c r="B27" s="609" t="s">
        <v>600</v>
      </c>
      <c r="C27" s="634" t="s">
        <v>40</v>
      </c>
      <c r="D27" s="602">
        <f t="shared" si="1"/>
        <v>0</v>
      </c>
      <c r="E27" s="625">
        <f t="shared" si="5"/>
        <v>0</v>
      </c>
      <c r="F27" s="626">
        <f t="shared" ref="F27:H30" si="17">SUM(F55,F83,F132)</f>
        <v>0</v>
      </c>
      <c r="G27" s="627">
        <f t="shared" si="17"/>
        <v>0</v>
      </c>
      <c r="H27" s="627">
        <f t="shared" si="17"/>
        <v>0</v>
      </c>
      <c r="I27" s="625">
        <f t="shared" si="3"/>
        <v>0</v>
      </c>
      <c r="J27" s="628">
        <f t="shared" ref="J27:Q30" si="18">SUM(J55,J83,J132)</f>
        <v>0</v>
      </c>
      <c r="K27" s="629">
        <f t="shared" si="18"/>
        <v>0</v>
      </c>
      <c r="L27" s="630">
        <f t="shared" si="18"/>
        <v>0</v>
      </c>
      <c r="M27" s="631">
        <f t="shared" si="18"/>
        <v>0</v>
      </c>
      <c r="N27" s="632">
        <f t="shared" si="4"/>
        <v>0</v>
      </c>
      <c r="O27" s="629">
        <f t="shared" ref="O27:Q29" si="19">SUM(O55,O83,O132)</f>
        <v>0</v>
      </c>
      <c r="P27" s="629">
        <f t="shared" si="19"/>
        <v>0</v>
      </c>
      <c r="Q27" s="633">
        <f t="shared" si="19"/>
        <v>0</v>
      </c>
      <c r="S27" s="117"/>
      <c r="T27" s="117"/>
      <c r="U27" s="117"/>
    </row>
    <row r="28" spans="1:21">
      <c r="A28" s="576"/>
      <c r="B28" s="609" t="s">
        <v>601</v>
      </c>
      <c r="C28" s="634" t="s">
        <v>43</v>
      </c>
      <c r="D28" s="602">
        <f t="shared" si="1"/>
        <v>0</v>
      </c>
      <c r="E28" s="625">
        <f t="shared" si="5"/>
        <v>0</v>
      </c>
      <c r="F28" s="626">
        <f t="shared" si="17"/>
        <v>0</v>
      </c>
      <c r="G28" s="627">
        <f t="shared" si="17"/>
        <v>0</v>
      </c>
      <c r="H28" s="627">
        <f t="shared" si="17"/>
        <v>0</v>
      </c>
      <c r="I28" s="625">
        <f t="shared" si="3"/>
        <v>0</v>
      </c>
      <c r="J28" s="628">
        <f t="shared" si="18"/>
        <v>0</v>
      </c>
      <c r="K28" s="629">
        <f t="shared" si="18"/>
        <v>0</v>
      </c>
      <c r="L28" s="630">
        <f t="shared" si="18"/>
        <v>0</v>
      </c>
      <c r="M28" s="631">
        <f t="shared" si="18"/>
        <v>0</v>
      </c>
      <c r="N28" s="632">
        <f t="shared" si="4"/>
        <v>0</v>
      </c>
      <c r="O28" s="629">
        <f t="shared" si="19"/>
        <v>0</v>
      </c>
      <c r="P28" s="629">
        <f t="shared" si="19"/>
        <v>0</v>
      </c>
      <c r="Q28" s="633">
        <f t="shared" si="19"/>
        <v>0</v>
      </c>
      <c r="S28" s="117"/>
      <c r="T28" s="117"/>
      <c r="U28" s="117"/>
    </row>
    <row r="29" spans="1:21" ht="26.25">
      <c r="A29" s="576"/>
      <c r="B29" s="609" t="s">
        <v>602</v>
      </c>
      <c r="C29" s="634" t="s">
        <v>603</v>
      </c>
      <c r="D29" s="602">
        <f t="shared" si="1"/>
        <v>0</v>
      </c>
      <c r="E29" s="625">
        <f t="shared" si="5"/>
        <v>0</v>
      </c>
      <c r="F29" s="626">
        <f t="shared" si="17"/>
        <v>0</v>
      </c>
      <c r="G29" s="627">
        <f t="shared" si="17"/>
        <v>0</v>
      </c>
      <c r="H29" s="627">
        <f t="shared" si="17"/>
        <v>0</v>
      </c>
      <c r="I29" s="625">
        <f t="shared" si="3"/>
        <v>0</v>
      </c>
      <c r="J29" s="628">
        <f t="shared" si="18"/>
        <v>0</v>
      </c>
      <c r="K29" s="629">
        <f t="shared" si="18"/>
        <v>0</v>
      </c>
      <c r="L29" s="630">
        <f t="shared" si="18"/>
        <v>0</v>
      </c>
      <c r="M29" s="631">
        <f t="shared" si="18"/>
        <v>0</v>
      </c>
      <c r="N29" s="632">
        <f t="shared" si="4"/>
        <v>0</v>
      </c>
      <c r="O29" s="629">
        <f t="shared" si="19"/>
        <v>0</v>
      </c>
      <c r="P29" s="629">
        <f t="shared" si="19"/>
        <v>0</v>
      </c>
      <c r="Q29" s="633">
        <f t="shared" si="19"/>
        <v>0</v>
      </c>
      <c r="S29" s="117"/>
      <c r="T29" s="117"/>
      <c r="U29" s="117"/>
    </row>
    <row r="30" spans="1:21" ht="26.25">
      <c r="A30" s="576"/>
      <c r="B30" s="609" t="s">
        <v>260</v>
      </c>
      <c r="C30" s="635" t="s">
        <v>604</v>
      </c>
      <c r="D30" s="602">
        <f t="shared" si="1"/>
        <v>6.4935100000000006</v>
      </c>
      <c r="E30" s="625">
        <f t="shared" si="5"/>
        <v>0</v>
      </c>
      <c r="F30" s="626">
        <f t="shared" si="17"/>
        <v>0</v>
      </c>
      <c r="G30" s="627">
        <f t="shared" si="17"/>
        <v>0</v>
      </c>
      <c r="H30" s="627">
        <f t="shared" si="17"/>
        <v>0</v>
      </c>
      <c r="I30" s="625">
        <f t="shared" si="3"/>
        <v>5.9150000000000009</v>
      </c>
      <c r="J30" s="628">
        <f t="shared" si="18"/>
        <v>1.1000000000000001</v>
      </c>
      <c r="K30" s="629">
        <f t="shared" si="18"/>
        <v>4.8150000000000004</v>
      </c>
      <c r="L30" s="630">
        <f t="shared" si="18"/>
        <v>0</v>
      </c>
      <c r="M30" s="631">
        <f t="shared" si="18"/>
        <v>0</v>
      </c>
      <c r="N30" s="632">
        <f t="shared" si="4"/>
        <v>0</v>
      </c>
      <c r="O30" s="629">
        <f>SUM(O58,O86,O135)</f>
        <v>0</v>
      </c>
      <c r="P30" s="629">
        <f t="shared" si="18"/>
        <v>0</v>
      </c>
      <c r="Q30" s="633">
        <f t="shared" si="18"/>
        <v>0.57850999999999997</v>
      </c>
      <c r="S30" s="117"/>
      <c r="T30" s="117"/>
      <c r="U30" s="117"/>
    </row>
    <row r="31" spans="1:21">
      <c r="A31" s="576"/>
      <c r="B31" s="600" t="s">
        <v>262</v>
      </c>
      <c r="C31" s="636" t="s">
        <v>51</v>
      </c>
      <c r="D31" s="637">
        <f t="shared" si="1"/>
        <v>200.32338999999999</v>
      </c>
      <c r="E31" s="638">
        <f t="shared" si="5"/>
        <v>44.038717231421366</v>
      </c>
      <c r="F31" s="639">
        <f>SUM(F32:F33)</f>
        <v>4.6973896716707637</v>
      </c>
      <c r="G31" s="640">
        <f>SUM(G32:G33)</f>
        <v>6.034860378294864</v>
      </c>
      <c r="H31" s="641">
        <f>SUM(H32:H33)</f>
        <v>33.306467181455737</v>
      </c>
      <c r="I31" s="638">
        <f t="shared" si="3"/>
        <v>108.99876468448116</v>
      </c>
      <c r="J31" s="639">
        <f t="shared" ref="J31:Q31" si="20">SUM(J32:J33)</f>
        <v>47.478460389408525</v>
      </c>
      <c r="K31" s="640">
        <f t="shared" si="20"/>
        <v>20.746246693845322</v>
      </c>
      <c r="L31" s="641">
        <f t="shared" si="20"/>
        <v>40.774057601227312</v>
      </c>
      <c r="M31" s="638">
        <f t="shared" si="20"/>
        <v>3.4145423159791077</v>
      </c>
      <c r="N31" s="642">
        <f t="shared" si="4"/>
        <v>0.29461413917190621</v>
      </c>
      <c r="O31" s="640">
        <f>SUM(O32:O33)</f>
        <v>0.29461413917190621</v>
      </c>
      <c r="P31" s="640">
        <f t="shared" si="20"/>
        <v>0</v>
      </c>
      <c r="Q31" s="638">
        <f t="shared" si="20"/>
        <v>43.576751628946454</v>
      </c>
      <c r="S31" s="117"/>
      <c r="T31" s="117"/>
      <c r="U31" s="117"/>
    </row>
    <row r="32" spans="1:21">
      <c r="A32" s="576"/>
      <c r="B32" s="643" t="s">
        <v>264</v>
      </c>
      <c r="C32" s="644" t="s">
        <v>53</v>
      </c>
      <c r="D32" s="645">
        <f t="shared" si="1"/>
        <v>12.2</v>
      </c>
      <c r="E32" s="646">
        <f t="shared" si="5"/>
        <v>4.3931958970143672</v>
      </c>
      <c r="F32" s="647">
        <f t="shared" ref="F32:H33" si="21">SUM(F60,F88,F137)</f>
        <v>0.46860023019784064</v>
      </c>
      <c r="G32" s="648">
        <f t="shared" si="21"/>
        <v>0.60202307241735875</v>
      </c>
      <c r="H32" s="648">
        <f t="shared" si="21"/>
        <v>3.3225725943991677</v>
      </c>
      <c r="I32" s="646">
        <f t="shared" si="3"/>
        <v>7.379252280549637</v>
      </c>
      <c r="J32" s="628">
        <f t="shared" ref="J32:M33" si="22">SUM(J60,J88,J137)</f>
        <v>4.7363363533778537</v>
      </c>
      <c r="K32" s="629">
        <f t="shared" si="22"/>
        <v>2.0695953829649611</v>
      </c>
      <c r="L32" s="630">
        <f t="shared" si="22"/>
        <v>0.57332054420682144</v>
      </c>
      <c r="M32" s="631">
        <f t="shared" si="22"/>
        <v>0.34062648132808016</v>
      </c>
      <c r="N32" s="649">
        <f t="shared" si="4"/>
        <v>2.9389993823184395E-2</v>
      </c>
      <c r="O32" s="629">
        <f t="shared" ref="O32:Q33" si="23">SUM(O60,O88,O137)</f>
        <v>2.9389993823184395E-2</v>
      </c>
      <c r="P32" s="629">
        <f t="shared" si="23"/>
        <v>0</v>
      </c>
      <c r="Q32" s="650">
        <f t="shared" si="23"/>
        <v>5.7535347284730885E-2</v>
      </c>
      <c r="S32" s="117"/>
      <c r="T32" s="117"/>
      <c r="U32" s="117"/>
    </row>
    <row r="33" spans="1:21" ht="26.25">
      <c r="A33" s="576"/>
      <c r="B33" s="643" t="s">
        <v>268</v>
      </c>
      <c r="C33" s="651" t="s">
        <v>55</v>
      </c>
      <c r="D33" s="637">
        <f t="shared" si="1"/>
        <v>188.12339</v>
      </c>
      <c r="E33" s="638">
        <f t="shared" si="5"/>
        <v>39.645521334407</v>
      </c>
      <c r="F33" s="628">
        <f t="shared" si="21"/>
        <v>4.228789441472923</v>
      </c>
      <c r="G33" s="629">
        <f t="shared" si="21"/>
        <v>5.4328373058775057</v>
      </c>
      <c r="H33" s="629">
        <f t="shared" si="21"/>
        <v>29.983894587056572</v>
      </c>
      <c r="I33" s="638">
        <f t="shared" si="3"/>
        <v>101.61951240393152</v>
      </c>
      <c r="J33" s="628">
        <f t="shared" si="22"/>
        <v>42.742124036030674</v>
      </c>
      <c r="K33" s="629">
        <f t="shared" si="22"/>
        <v>18.676651310880359</v>
      </c>
      <c r="L33" s="630">
        <f t="shared" si="22"/>
        <v>40.20073705702049</v>
      </c>
      <c r="M33" s="631">
        <f t="shared" si="22"/>
        <v>3.0739158346510278</v>
      </c>
      <c r="N33" s="642">
        <f t="shared" si="4"/>
        <v>0.2652241453487218</v>
      </c>
      <c r="O33" s="629">
        <f t="shared" si="23"/>
        <v>0.2652241453487218</v>
      </c>
      <c r="P33" s="629">
        <f t="shared" si="23"/>
        <v>0</v>
      </c>
      <c r="Q33" s="631">
        <f t="shared" si="23"/>
        <v>43.51921628166172</v>
      </c>
      <c r="S33" s="117"/>
      <c r="T33" s="117"/>
      <c r="U33" s="117"/>
    </row>
    <row r="34" spans="1:21">
      <c r="A34" s="576"/>
      <c r="B34" s="652" t="s">
        <v>268</v>
      </c>
      <c r="C34" s="653" t="s">
        <v>605</v>
      </c>
      <c r="D34" s="637">
        <f t="shared" si="1"/>
        <v>0</v>
      </c>
      <c r="E34" s="638">
        <f t="shared" si="5"/>
        <v>0</v>
      </c>
      <c r="F34" s="639">
        <f>SUM(F35:F37)</f>
        <v>0</v>
      </c>
      <c r="G34" s="640">
        <f t="shared" ref="G34:Q34" si="24">SUM(G35:G37)</f>
        <v>0</v>
      </c>
      <c r="H34" s="641">
        <f t="shared" si="24"/>
        <v>0</v>
      </c>
      <c r="I34" s="638">
        <f t="shared" si="3"/>
        <v>0</v>
      </c>
      <c r="J34" s="639">
        <f t="shared" si="24"/>
        <v>0</v>
      </c>
      <c r="K34" s="640">
        <f t="shared" si="24"/>
        <v>0</v>
      </c>
      <c r="L34" s="641">
        <f t="shared" si="24"/>
        <v>0</v>
      </c>
      <c r="M34" s="638">
        <f t="shared" si="24"/>
        <v>0</v>
      </c>
      <c r="N34" s="642">
        <f t="shared" si="4"/>
        <v>0</v>
      </c>
      <c r="O34" s="640">
        <f>SUM(O35:O37)</f>
        <v>0</v>
      </c>
      <c r="P34" s="640">
        <f t="shared" si="24"/>
        <v>0</v>
      </c>
      <c r="Q34" s="638">
        <f t="shared" si="24"/>
        <v>0</v>
      </c>
      <c r="S34" s="117"/>
      <c r="T34" s="117"/>
      <c r="U34" s="117"/>
    </row>
    <row r="35" spans="1:21">
      <c r="A35" s="576"/>
      <c r="B35" s="654" t="s">
        <v>270</v>
      </c>
      <c r="C35" s="651" t="s">
        <v>47</v>
      </c>
      <c r="D35" s="637">
        <f t="shared" si="1"/>
        <v>0</v>
      </c>
      <c r="E35" s="638">
        <f t="shared" si="5"/>
        <v>0</v>
      </c>
      <c r="F35" s="628">
        <f t="shared" ref="F35:H37" si="25">SUM(F63,F91,F140)</f>
        <v>0</v>
      </c>
      <c r="G35" s="629">
        <f t="shared" si="25"/>
        <v>0</v>
      </c>
      <c r="H35" s="629">
        <f t="shared" si="25"/>
        <v>0</v>
      </c>
      <c r="I35" s="638">
        <f t="shared" si="3"/>
        <v>0</v>
      </c>
      <c r="J35" s="628">
        <f t="shared" ref="J35:M37" si="26">SUM(J63,J91,J140)</f>
        <v>0</v>
      </c>
      <c r="K35" s="629">
        <f t="shared" si="26"/>
        <v>0</v>
      </c>
      <c r="L35" s="630">
        <f t="shared" si="26"/>
        <v>0</v>
      </c>
      <c r="M35" s="631">
        <f t="shared" si="26"/>
        <v>0</v>
      </c>
      <c r="N35" s="642">
        <f t="shared" si="4"/>
        <v>0</v>
      </c>
      <c r="O35" s="629">
        <f t="shared" ref="O35:Q37" si="27">SUM(O63,O91,O140)</f>
        <v>0</v>
      </c>
      <c r="P35" s="629">
        <f t="shared" si="27"/>
        <v>0</v>
      </c>
      <c r="Q35" s="631">
        <f t="shared" si="27"/>
        <v>0</v>
      </c>
      <c r="S35" s="117"/>
      <c r="T35" s="117"/>
      <c r="U35" s="117"/>
    </row>
    <row r="36" spans="1:21">
      <c r="A36" s="576"/>
      <c r="B36" s="654" t="s">
        <v>606</v>
      </c>
      <c r="C36" s="651" t="s">
        <v>1439</v>
      </c>
      <c r="D36" s="637">
        <f t="shared" si="1"/>
        <v>0</v>
      </c>
      <c r="E36" s="638">
        <f t="shared" si="5"/>
        <v>0</v>
      </c>
      <c r="F36" s="628">
        <f t="shared" si="25"/>
        <v>0</v>
      </c>
      <c r="G36" s="629">
        <f t="shared" si="25"/>
        <v>0</v>
      </c>
      <c r="H36" s="629">
        <f t="shared" si="25"/>
        <v>0</v>
      </c>
      <c r="I36" s="638">
        <f t="shared" si="3"/>
        <v>0</v>
      </c>
      <c r="J36" s="628">
        <f t="shared" si="26"/>
        <v>0</v>
      </c>
      <c r="K36" s="629">
        <f t="shared" si="26"/>
        <v>0</v>
      </c>
      <c r="L36" s="630">
        <f t="shared" si="26"/>
        <v>0</v>
      </c>
      <c r="M36" s="631">
        <f t="shared" si="26"/>
        <v>0</v>
      </c>
      <c r="N36" s="642">
        <f t="shared" si="4"/>
        <v>0</v>
      </c>
      <c r="O36" s="629">
        <f t="shared" si="27"/>
        <v>0</v>
      </c>
      <c r="P36" s="629">
        <f t="shared" si="27"/>
        <v>0</v>
      </c>
      <c r="Q36" s="631">
        <f t="shared" si="27"/>
        <v>0</v>
      </c>
      <c r="S36" s="117"/>
      <c r="T36" s="117"/>
      <c r="U36" s="117"/>
    </row>
    <row r="37" spans="1:21" ht="15.75" thickBot="1">
      <c r="A37" s="576"/>
      <c r="B37" s="655" t="s">
        <v>607</v>
      </c>
      <c r="C37" s="656" t="s">
        <v>1439</v>
      </c>
      <c r="D37" s="657">
        <f t="shared" si="1"/>
        <v>0</v>
      </c>
      <c r="E37" s="658">
        <f t="shared" si="5"/>
        <v>0</v>
      </c>
      <c r="F37" s="659">
        <f t="shared" si="25"/>
        <v>0</v>
      </c>
      <c r="G37" s="660">
        <f t="shared" si="25"/>
        <v>0</v>
      </c>
      <c r="H37" s="660">
        <f t="shared" si="25"/>
        <v>0</v>
      </c>
      <c r="I37" s="658">
        <f t="shared" si="3"/>
        <v>0</v>
      </c>
      <c r="J37" s="647">
        <f t="shared" si="26"/>
        <v>0</v>
      </c>
      <c r="K37" s="648">
        <f t="shared" si="26"/>
        <v>0</v>
      </c>
      <c r="L37" s="661">
        <f t="shared" si="26"/>
        <v>0</v>
      </c>
      <c r="M37" s="650">
        <f t="shared" si="26"/>
        <v>0</v>
      </c>
      <c r="N37" s="662">
        <f t="shared" si="4"/>
        <v>0</v>
      </c>
      <c r="O37" s="648">
        <f t="shared" si="27"/>
        <v>0</v>
      </c>
      <c r="P37" s="648">
        <f t="shared" si="27"/>
        <v>0</v>
      </c>
      <c r="Q37" s="663">
        <f t="shared" si="27"/>
        <v>0</v>
      </c>
      <c r="S37" s="117"/>
      <c r="T37" s="117"/>
      <c r="U37" s="117"/>
    </row>
    <row r="38" spans="1:21" ht="16.5" thickTop="1" thickBot="1">
      <c r="A38" s="576"/>
      <c r="B38" s="591" t="s">
        <v>103</v>
      </c>
      <c r="C38" s="592" t="s">
        <v>608</v>
      </c>
      <c r="D38" s="593">
        <f t="shared" si="1"/>
        <v>5933.0962799999988</v>
      </c>
      <c r="E38" s="594">
        <f>E39+E43+E50+E53+E59+E62</f>
        <v>1554.5204999999999</v>
      </c>
      <c r="F38" s="595">
        <f t="shared" ref="F38:Q38" si="28">F39+F43+F50+F53+F59+F62</f>
        <v>459.19297573387092</v>
      </c>
      <c r="G38" s="596">
        <f t="shared" si="28"/>
        <v>69.995689999999982</v>
      </c>
      <c r="H38" s="597">
        <f t="shared" si="28"/>
        <v>1025.3318342661289</v>
      </c>
      <c r="I38" s="594">
        <f t="shared" si="28"/>
        <v>3510.1451100000004</v>
      </c>
      <c r="J38" s="595">
        <f t="shared" si="28"/>
        <v>1486.7412100000001</v>
      </c>
      <c r="K38" s="596">
        <f t="shared" si="28"/>
        <v>1062.8014000000001</v>
      </c>
      <c r="L38" s="597">
        <f t="shared" si="28"/>
        <v>960.60250000000008</v>
      </c>
      <c r="M38" s="594">
        <f t="shared" si="28"/>
        <v>769.62008000000003</v>
      </c>
      <c r="N38" s="598">
        <f t="shared" si="4"/>
        <v>55.232079999998646</v>
      </c>
      <c r="O38" s="596">
        <f>O39+O43+O50+O53+O59+O62</f>
        <v>55.232079999998646</v>
      </c>
      <c r="P38" s="596">
        <f t="shared" si="28"/>
        <v>0</v>
      </c>
      <c r="Q38" s="594">
        <f t="shared" si="28"/>
        <v>43.578510000000001</v>
      </c>
      <c r="S38" s="117"/>
      <c r="T38" s="117"/>
      <c r="U38" s="117"/>
    </row>
    <row r="39" spans="1:21" ht="15.75" thickTop="1">
      <c r="A39" s="576"/>
      <c r="B39" s="600" t="s">
        <v>105</v>
      </c>
      <c r="C39" s="601" t="s">
        <v>6</v>
      </c>
      <c r="D39" s="602">
        <f t="shared" si="1"/>
        <v>23.475000000000001</v>
      </c>
      <c r="E39" s="603">
        <f>SUM(F39:H39)</f>
        <v>0</v>
      </c>
      <c r="F39" s="604">
        <f>SUM(F40:F42)</f>
        <v>0</v>
      </c>
      <c r="G39" s="605">
        <f>SUM(G40:G42)</f>
        <v>0</v>
      </c>
      <c r="H39" s="606">
        <f>SUM(H40:H42)</f>
        <v>0</v>
      </c>
      <c r="I39" s="603">
        <f t="shared" ref="I39:I65" si="29">SUM(J39:L39)</f>
        <v>23.475000000000001</v>
      </c>
      <c r="J39" s="604">
        <f t="shared" ref="J39:Q39" si="30">SUM(J40:J42)</f>
        <v>0</v>
      </c>
      <c r="K39" s="605">
        <f t="shared" si="30"/>
        <v>23.475000000000001</v>
      </c>
      <c r="L39" s="606">
        <f t="shared" si="30"/>
        <v>0</v>
      </c>
      <c r="M39" s="603">
        <f t="shared" si="30"/>
        <v>0</v>
      </c>
      <c r="N39" s="607">
        <f t="shared" si="4"/>
        <v>0</v>
      </c>
      <c r="O39" s="605">
        <f>SUM(O40:O42)</f>
        <v>0</v>
      </c>
      <c r="P39" s="605">
        <f t="shared" si="30"/>
        <v>0</v>
      </c>
      <c r="Q39" s="603">
        <f t="shared" si="30"/>
        <v>0</v>
      </c>
      <c r="S39" s="117"/>
      <c r="T39" s="117"/>
      <c r="U39" s="117"/>
    </row>
    <row r="40" spans="1:21">
      <c r="A40" s="576"/>
      <c r="B40" s="609" t="s">
        <v>107</v>
      </c>
      <c r="C40" s="610" t="s">
        <v>8</v>
      </c>
      <c r="D40" s="602">
        <f t="shared" si="1"/>
        <v>23.475000000000001</v>
      </c>
      <c r="E40" s="603">
        <f t="shared" ref="E40:E65" si="31">SUM(F40:H40)</f>
        <v>0</v>
      </c>
      <c r="F40" s="664">
        <v>0</v>
      </c>
      <c r="G40" s="665">
        <v>0</v>
      </c>
      <c r="H40" s="666">
        <v>0</v>
      </c>
      <c r="I40" s="603">
        <f t="shared" si="29"/>
        <v>23.475000000000001</v>
      </c>
      <c r="J40" s="664">
        <v>0</v>
      </c>
      <c r="K40" s="665">
        <v>23.475000000000001</v>
      </c>
      <c r="L40" s="666">
        <v>0</v>
      </c>
      <c r="M40" s="667">
        <v>0</v>
      </c>
      <c r="N40" s="607">
        <f t="shared" si="4"/>
        <v>0</v>
      </c>
      <c r="O40" s="665">
        <v>0</v>
      </c>
      <c r="P40" s="668">
        <v>0</v>
      </c>
      <c r="Q40" s="669">
        <v>0</v>
      </c>
      <c r="R40" s="2" t="s">
        <v>1387</v>
      </c>
      <c r="S40" s="117"/>
      <c r="T40" s="117"/>
      <c r="U40" s="117"/>
    </row>
    <row r="41" spans="1:21">
      <c r="A41" s="576"/>
      <c r="B41" s="609" t="s">
        <v>109</v>
      </c>
      <c r="C41" s="610" t="s">
        <v>9</v>
      </c>
      <c r="D41" s="602">
        <f t="shared" si="1"/>
        <v>0</v>
      </c>
      <c r="E41" s="603">
        <f t="shared" si="31"/>
        <v>0</v>
      </c>
      <c r="F41" s="664">
        <v>0</v>
      </c>
      <c r="G41" s="665">
        <v>0</v>
      </c>
      <c r="H41" s="666">
        <v>0</v>
      </c>
      <c r="I41" s="603">
        <f t="shared" si="29"/>
        <v>0</v>
      </c>
      <c r="J41" s="664">
        <v>0</v>
      </c>
      <c r="K41" s="665">
        <v>0</v>
      </c>
      <c r="L41" s="666">
        <v>0</v>
      </c>
      <c r="M41" s="667">
        <v>0</v>
      </c>
      <c r="N41" s="607">
        <f t="shared" si="4"/>
        <v>0</v>
      </c>
      <c r="O41" s="665">
        <v>0</v>
      </c>
      <c r="P41" s="668">
        <v>0</v>
      </c>
      <c r="Q41" s="669">
        <v>0</v>
      </c>
      <c r="R41" s="2" t="s">
        <v>1389</v>
      </c>
      <c r="S41" s="117"/>
      <c r="T41" s="117"/>
      <c r="U41" s="117"/>
    </row>
    <row r="42" spans="1:21">
      <c r="A42" s="576"/>
      <c r="B42" s="609" t="s">
        <v>111</v>
      </c>
      <c r="C42" s="610" t="s">
        <v>11</v>
      </c>
      <c r="D42" s="602">
        <f t="shared" si="1"/>
        <v>0</v>
      </c>
      <c r="E42" s="603">
        <f t="shared" si="31"/>
        <v>0</v>
      </c>
      <c r="F42" s="664">
        <v>0</v>
      </c>
      <c r="G42" s="665">
        <v>0</v>
      </c>
      <c r="H42" s="666">
        <v>0</v>
      </c>
      <c r="I42" s="603">
        <f t="shared" si="29"/>
        <v>0</v>
      </c>
      <c r="J42" s="664">
        <v>0</v>
      </c>
      <c r="K42" s="665">
        <v>0</v>
      </c>
      <c r="L42" s="666">
        <v>0</v>
      </c>
      <c r="M42" s="667">
        <v>0</v>
      </c>
      <c r="N42" s="607">
        <f t="shared" si="4"/>
        <v>0</v>
      </c>
      <c r="O42" s="665">
        <v>0</v>
      </c>
      <c r="P42" s="668">
        <v>0</v>
      </c>
      <c r="Q42" s="669">
        <v>0</v>
      </c>
      <c r="R42" s="2" t="s">
        <v>1391</v>
      </c>
      <c r="S42" s="117"/>
      <c r="T42" s="117"/>
      <c r="U42" s="117"/>
    </row>
    <row r="43" spans="1:21">
      <c r="A43" s="576"/>
      <c r="B43" s="600" t="s">
        <v>114</v>
      </c>
      <c r="C43" s="618" t="s">
        <v>13</v>
      </c>
      <c r="D43" s="602">
        <f t="shared" si="1"/>
        <v>5692.0518600000005</v>
      </c>
      <c r="E43" s="603">
        <f t="shared" si="31"/>
        <v>1529.4629599999998</v>
      </c>
      <c r="F43" s="604">
        <f>SUM(F44:F49)</f>
        <v>435.24527573387093</v>
      </c>
      <c r="G43" s="605">
        <f>SUM(G44:G49)</f>
        <v>69.300149999999988</v>
      </c>
      <c r="H43" s="606">
        <f>SUM(H44:H49)</f>
        <v>1024.917534266129</v>
      </c>
      <c r="I43" s="603">
        <f t="shared" si="29"/>
        <v>3392.9688200000005</v>
      </c>
      <c r="J43" s="604">
        <f t="shared" ref="J43:Q43" si="32">SUM(J44:J49)</f>
        <v>1465.5806600000003</v>
      </c>
      <c r="K43" s="605">
        <f t="shared" si="32"/>
        <v>1001.81258</v>
      </c>
      <c r="L43" s="606">
        <f t="shared" si="32"/>
        <v>925.57558000000006</v>
      </c>
      <c r="M43" s="603">
        <f t="shared" si="32"/>
        <v>769.62008000000003</v>
      </c>
      <c r="N43" s="607">
        <f t="shared" si="4"/>
        <v>0</v>
      </c>
      <c r="O43" s="605">
        <f>SUM(O44:O49)</f>
        <v>0</v>
      </c>
      <c r="P43" s="608">
        <f t="shared" si="32"/>
        <v>0</v>
      </c>
      <c r="Q43" s="603">
        <f t="shared" si="32"/>
        <v>0</v>
      </c>
      <c r="S43" s="117"/>
      <c r="T43" s="117"/>
      <c r="U43" s="117"/>
    </row>
    <row r="44" spans="1:21">
      <c r="A44" s="576"/>
      <c r="B44" s="609" t="s">
        <v>116</v>
      </c>
      <c r="C44" s="610" t="s">
        <v>15</v>
      </c>
      <c r="D44" s="602">
        <f t="shared" si="1"/>
        <v>1111.5442800000001</v>
      </c>
      <c r="E44" s="603">
        <f t="shared" si="31"/>
        <v>69.551270000000002</v>
      </c>
      <c r="F44" s="664">
        <v>47.132150000000003</v>
      </c>
      <c r="G44" s="665">
        <v>22.419119999999996</v>
      </c>
      <c r="H44" s="666">
        <v>0</v>
      </c>
      <c r="I44" s="603">
        <f t="shared" si="29"/>
        <v>1041.9930100000001</v>
      </c>
      <c r="J44" s="664">
        <v>1.4931500000000002</v>
      </c>
      <c r="K44" s="665">
        <v>330.55391000000003</v>
      </c>
      <c r="L44" s="666">
        <v>709.94595000000004</v>
      </c>
      <c r="M44" s="667">
        <v>0</v>
      </c>
      <c r="N44" s="607">
        <f t="shared" si="4"/>
        <v>0</v>
      </c>
      <c r="O44" s="665">
        <v>0</v>
      </c>
      <c r="P44" s="668">
        <v>0</v>
      </c>
      <c r="Q44" s="669">
        <v>0</v>
      </c>
      <c r="R44" s="2" t="s">
        <v>1393</v>
      </c>
      <c r="S44" s="117"/>
      <c r="T44" s="117"/>
      <c r="U44" s="117"/>
    </row>
    <row r="45" spans="1:21">
      <c r="A45" s="576"/>
      <c r="B45" s="609" t="s">
        <v>118</v>
      </c>
      <c r="C45" s="610" t="s">
        <v>593</v>
      </c>
      <c r="D45" s="602">
        <f t="shared" si="1"/>
        <v>91.122770000000003</v>
      </c>
      <c r="E45" s="603">
        <f t="shared" si="31"/>
        <v>35.986069999999998</v>
      </c>
      <c r="F45" s="664">
        <v>33</v>
      </c>
      <c r="G45" s="665">
        <v>0</v>
      </c>
      <c r="H45" s="666">
        <v>2.9860699999999976</v>
      </c>
      <c r="I45" s="603">
        <f t="shared" si="29"/>
        <v>55.136700000000005</v>
      </c>
      <c r="J45" s="664">
        <v>0</v>
      </c>
      <c r="K45" s="665">
        <v>55.136700000000005</v>
      </c>
      <c r="L45" s="666">
        <v>0</v>
      </c>
      <c r="M45" s="667">
        <v>0</v>
      </c>
      <c r="N45" s="607">
        <f t="shared" si="4"/>
        <v>0</v>
      </c>
      <c r="O45" s="665">
        <v>0</v>
      </c>
      <c r="P45" s="668">
        <v>0</v>
      </c>
      <c r="Q45" s="669">
        <v>0</v>
      </c>
      <c r="R45" s="670" t="s">
        <v>1395</v>
      </c>
      <c r="S45" s="671" t="s">
        <v>1440</v>
      </c>
      <c r="T45" s="671" t="s">
        <v>1441</v>
      </c>
      <c r="U45" s="671" t="s">
        <v>1442</v>
      </c>
    </row>
    <row r="46" spans="1:21">
      <c r="A46" s="576"/>
      <c r="B46" s="609" t="s">
        <v>119</v>
      </c>
      <c r="C46" s="610" t="s">
        <v>21</v>
      </c>
      <c r="D46" s="602">
        <f t="shared" si="1"/>
        <v>3213.3170042661295</v>
      </c>
      <c r="E46" s="603">
        <f t="shared" si="31"/>
        <v>1021.9314642661291</v>
      </c>
      <c r="F46" s="664">
        <v>0</v>
      </c>
      <c r="G46" s="665">
        <v>0</v>
      </c>
      <c r="H46" s="666">
        <v>1021.9314642661291</v>
      </c>
      <c r="I46" s="603">
        <f t="shared" si="29"/>
        <v>1421.7654600000003</v>
      </c>
      <c r="J46" s="664">
        <v>1421.7654600000003</v>
      </c>
      <c r="K46" s="665">
        <v>0</v>
      </c>
      <c r="L46" s="666">
        <v>0</v>
      </c>
      <c r="M46" s="667">
        <v>769.62008000000003</v>
      </c>
      <c r="N46" s="607">
        <f t="shared" si="4"/>
        <v>0</v>
      </c>
      <c r="O46" s="665">
        <v>0</v>
      </c>
      <c r="P46" s="668">
        <v>0</v>
      </c>
      <c r="Q46" s="669">
        <v>0</v>
      </c>
      <c r="R46" s="670" t="s">
        <v>1397</v>
      </c>
      <c r="S46" s="117"/>
      <c r="T46" s="117"/>
      <c r="U46" s="117"/>
    </row>
    <row r="47" spans="1:21">
      <c r="A47" s="576"/>
      <c r="B47" s="609" t="s">
        <v>609</v>
      </c>
      <c r="C47" s="610" t="s">
        <v>23</v>
      </c>
      <c r="D47" s="602">
        <f t="shared" si="1"/>
        <v>0</v>
      </c>
      <c r="E47" s="603">
        <f t="shared" si="31"/>
        <v>0</v>
      </c>
      <c r="F47" s="664">
        <v>0</v>
      </c>
      <c r="G47" s="665">
        <v>0</v>
      </c>
      <c r="H47" s="666">
        <v>0</v>
      </c>
      <c r="I47" s="603">
        <f t="shared" ref="I47:I48" si="33">SUM(J47:L47)</f>
        <v>0</v>
      </c>
      <c r="J47" s="664">
        <v>0</v>
      </c>
      <c r="K47" s="665">
        <v>0</v>
      </c>
      <c r="L47" s="666">
        <v>0</v>
      </c>
      <c r="M47" s="667">
        <v>0</v>
      </c>
      <c r="N47" s="607">
        <f t="shared" si="4"/>
        <v>0</v>
      </c>
      <c r="O47" s="665">
        <v>0</v>
      </c>
      <c r="P47" s="668">
        <v>0</v>
      </c>
      <c r="Q47" s="669">
        <v>0</v>
      </c>
      <c r="R47" s="670" t="s">
        <v>1399</v>
      </c>
      <c r="S47" s="117"/>
      <c r="T47" s="117"/>
      <c r="U47" s="117"/>
    </row>
    <row r="48" spans="1:21">
      <c r="A48" s="576"/>
      <c r="B48" s="609" t="s">
        <v>610</v>
      </c>
      <c r="C48" s="610" t="s">
        <v>25</v>
      </c>
      <c r="D48" s="602">
        <f t="shared" si="1"/>
        <v>0</v>
      </c>
      <c r="E48" s="603">
        <f t="shared" si="31"/>
        <v>0</v>
      </c>
      <c r="F48" s="664">
        <v>0</v>
      </c>
      <c r="G48" s="665">
        <v>0</v>
      </c>
      <c r="H48" s="666">
        <v>0</v>
      </c>
      <c r="I48" s="603">
        <f t="shared" si="33"/>
        <v>0</v>
      </c>
      <c r="J48" s="664">
        <v>0</v>
      </c>
      <c r="K48" s="665">
        <v>0</v>
      </c>
      <c r="L48" s="666">
        <v>0</v>
      </c>
      <c r="M48" s="667">
        <v>0</v>
      </c>
      <c r="N48" s="607">
        <f t="shared" si="4"/>
        <v>0</v>
      </c>
      <c r="O48" s="665">
        <v>0</v>
      </c>
      <c r="P48" s="668">
        <v>0</v>
      </c>
      <c r="Q48" s="669">
        <v>0</v>
      </c>
      <c r="R48" s="670" t="s">
        <v>1401</v>
      </c>
      <c r="S48" s="117"/>
      <c r="T48" s="117"/>
      <c r="U48" s="117"/>
    </row>
    <row r="49" spans="1:21" ht="38.25">
      <c r="A49" s="576"/>
      <c r="B49" s="609" t="s">
        <v>611</v>
      </c>
      <c r="C49" s="610" t="s">
        <v>597</v>
      </c>
      <c r="D49" s="602">
        <f t="shared" si="1"/>
        <v>1276.067805733871</v>
      </c>
      <c r="E49" s="603">
        <f t="shared" si="31"/>
        <v>401.99415573387097</v>
      </c>
      <c r="F49" s="664">
        <v>355.11312573387096</v>
      </c>
      <c r="G49" s="665">
        <v>46.881029999999996</v>
      </c>
      <c r="H49" s="666">
        <v>0</v>
      </c>
      <c r="I49" s="603">
        <f t="shared" si="29"/>
        <v>874.07364999999993</v>
      </c>
      <c r="J49" s="664">
        <v>42.322049999999997</v>
      </c>
      <c r="K49" s="665">
        <v>616.12196999999992</v>
      </c>
      <c r="L49" s="666">
        <v>215.62962999999999</v>
      </c>
      <c r="M49" s="667">
        <v>0</v>
      </c>
      <c r="N49" s="607">
        <f t="shared" si="4"/>
        <v>0</v>
      </c>
      <c r="O49" s="665">
        <v>0</v>
      </c>
      <c r="P49" s="668">
        <v>0</v>
      </c>
      <c r="Q49" s="669">
        <v>0</v>
      </c>
      <c r="R49" s="670" t="s">
        <v>1403</v>
      </c>
      <c r="S49" s="117"/>
      <c r="T49" s="117"/>
      <c r="U49" s="117"/>
    </row>
    <row r="50" spans="1:21">
      <c r="A50" s="576"/>
      <c r="B50" s="600" t="s">
        <v>288</v>
      </c>
      <c r="C50" s="623" t="s">
        <v>29</v>
      </c>
      <c r="D50" s="602">
        <f t="shared" si="1"/>
        <v>77.816910000000007</v>
      </c>
      <c r="E50" s="603">
        <f t="shared" si="31"/>
        <v>25.057540000000003</v>
      </c>
      <c r="F50" s="604">
        <f>SUM(F51:F52)</f>
        <v>23.947700000000001</v>
      </c>
      <c r="G50" s="605">
        <f>SUM(G51:G52)</f>
        <v>0.69553999999999994</v>
      </c>
      <c r="H50" s="606">
        <f>SUM(H51:H52)</f>
        <v>0.4143</v>
      </c>
      <c r="I50" s="603">
        <f t="shared" si="29"/>
        <v>52.759369999999997</v>
      </c>
      <c r="J50" s="604">
        <f t="shared" ref="J50:Q50" si="34">SUM(J51:J52)</f>
        <v>20.060549999999999</v>
      </c>
      <c r="K50" s="605">
        <f t="shared" si="34"/>
        <v>32.698819999999998</v>
      </c>
      <c r="L50" s="606">
        <f t="shared" si="34"/>
        <v>0</v>
      </c>
      <c r="M50" s="603">
        <f t="shared" si="34"/>
        <v>0</v>
      </c>
      <c r="N50" s="607">
        <f t="shared" si="4"/>
        <v>0</v>
      </c>
      <c r="O50" s="605">
        <f>SUM(O51:O52)</f>
        <v>0</v>
      </c>
      <c r="P50" s="608">
        <f t="shared" si="34"/>
        <v>0</v>
      </c>
      <c r="Q50" s="603">
        <f t="shared" si="34"/>
        <v>0</v>
      </c>
      <c r="S50" s="117"/>
      <c r="T50" s="117"/>
      <c r="U50" s="117"/>
    </row>
    <row r="51" spans="1:21" ht="51.75">
      <c r="A51" s="576"/>
      <c r="B51" s="609" t="s">
        <v>290</v>
      </c>
      <c r="C51" s="624" t="s">
        <v>31</v>
      </c>
      <c r="D51" s="602">
        <f t="shared" si="1"/>
        <v>74.39837</v>
      </c>
      <c r="E51" s="603">
        <f t="shared" si="31"/>
        <v>25.057540000000003</v>
      </c>
      <c r="F51" s="664">
        <v>23.947700000000001</v>
      </c>
      <c r="G51" s="665">
        <v>0.69553999999999994</v>
      </c>
      <c r="H51" s="666">
        <v>0.4143</v>
      </c>
      <c r="I51" s="603">
        <f t="shared" si="29"/>
        <v>49.340829999999997</v>
      </c>
      <c r="J51" s="664">
        <v>16.642009999999999</v>
      </c>
      <c r="K51" s="665">
        <v>32.698819999999998</v>
      </c>
      <c r="L51" s="666">
        <v>0</v>
      </c>
      <c r="M51" s="667">
        <v>0</v>
      </c>
      <c r="N51" s="607">
        <f t="shared" si="4"/>
        <v>0</v>
      </c>
      <c r="O51" s="665">
        <v>0</v>
      </c>
      <c r="P51" s="668">
        <v>0</v>
      </c>
      <c r="Q51" s="669">
        <v>0</v>
      </c>
      <c r="R51" s="670" t="s">
        <v>1405</v>
      </c>
      <c r="S51" s="117"/>
      <c r="T51" s="117"/>
      <c r="U51" s="117"/>
    </row>
    <row r="52" spans="1:21">
      <c r="A52" s="576"/>
      <c r="B52" s="609" t="s">
        <v>291</v>
      </c>
      <c r="C52" s="624" t="s">
        <v>33</v>
      </c>
      <c r="D52" s="602">
        <f t="shared" si="1"/>
        <v>3.4185399999999997</v>
      </c>
      <c r="E52" s="603">
        <f t="shared" si="31"/>
        <v>0</v>
      </c>
      <c r="F52" s="664">
        <v>0</v>
      </c>
      <c r="G52" s="665">
        <v>0</v>
      </c>
      <c r="H52" s="666">
        <v>0</v>
      </c>
      <c r="I52" s="603">
        <f t="shared" si="29"/>
        <v>3.4185399999999997</v>
      </c>
      <c r="J52" s="664">
        <v>3.4185399999999997</v>
      </c>
      <c r="K52" s="665">
        <v>0</v>
      </c>
      <c r="L52" s="666">
        <v>0</v>
      </c>
      <c r="M52" s="667">
        <v>0</v>
      </c>
      <c r="N52" s="607">
        <f t="shared" si="4"/>
        <v>0</v>
      </c>
      <c r="O52" s="665">
        <v>0</v>
      </c>
      <c r="P52" s="668">
        <v>0</v>
      </c>
      <c r="Q52" s="669">
        <v>0</v>
      </c>
      <c r="R52" s="670" t="s">
        <v>1407</v>
      </c>
      <c r="S52" s="117"/>
      <c r="T52" s="117"/>
      <c r="U52" s="117"/>
    </row>
    <row r="53" spans="1:21">
      <c r="A53" s="576"/>
      <c r="B53" s="600" t="s">
        <v>293</v>
      </c>
      <c r="C53" s="623" t="s">
        <v>35</v>
      </c>
      <c r="D53" s="602">
        <f t="shared" si="1"/>
        <v>61.725589999998647</v>
      </c>
      <c r="E53" s="603">
        <f t="shared" si="31"/>
        <v>0</v>
      </c>
      <c r="F53" s="604">
        <f>SUM(F54:F58)</f>
        <v>0</v>
      </c>
      <c r="G53" s="605">
        <f>SUM(G54:G58)</f>
        <v>0</v>
      </c>
      <c r="H53" s="606">
        <f>SUM(H54:H58)</f>
        <v>0</v>
      </c>
      <c r="I53" s="603">
        <f t="shared" si="29"/>
        <v>5.9150000000000009</v>
      </c>
      <c r="J53" s="604">
        <f t="shared" ref="J53:Q53" si="35">SUM(J54:J58)</f>
        <v>1.1000000000000001</v>
      </c>
      <c r="K53" s="605">
        <f t="shared" si="35"/>
        <v>4.8150000000000004</v>
      </c>
      <c r="L53" s="606">
        <f t="shared" si="35"/>
        <v>0</v>
      </c>
      <c r="M53" s="603">
        <f t="shared" si="35"/>
        <v>0</v>
      </c>
      <c r="N53" s="607">
        <f t="shared" si="4"/>
        <v>55.232079999998646</v>
      </c>
      <c r="O53" s="605">
        <f>SUM(O54:O58)</f>
        <v>55.232079999998646</v>
      </c>
      <c r="P53" s="608">
        <f t="shared" si="35"/>
        <v>0</v>
      </c>
      <c r="Q53" s="603">
        <f t="shared" si="35"/>
        <v>0.57850999999999997</v>
      </c>
      <c r="S53" s="117"/>
      <c r="T53" s="117"/>
      <c r="U53" s="117"/>
    </row>
    <row r="54" spans="1:21">
      <c r="A54" s="576"/>
      <c r="B54" s="609" t="s">
        <v>294</v>
      </c>
      <c r="C54" s="624" t="s">
        <v>37</v>
      </c>
      <c r="D54" s="602">
        <f t="shared" si="1"/>
        <v>55.232079999998646</v>
      </c>
      <c r="E54" s="625">
        <f t="shared" si="31"/>
        <v>0</v>
      </c>
      <c r="F54" s="672">
        <v>0</v>
      </c>
      <c r="G54" s="673">
        <v>0</v>
      </c>
      <c r="H54" s="674">
        <v>0</v>
      </c>
      <c r="I54" s="625">
        <f t="shared" si="29"/>
        <v>0</v>
      </c>
      <c r="J54" s="672">
        <v>0</v>
      </c>
      <c r="K54" s="673">
        <v>0</v>
      </c>
      <c r="L54" s="674">
        <v>0</v>
      </c>
      <c r="M54" s="675">
        <v>0</v>
      </c>
      <c r="N54" s="632">
        <f t="shared" si="4"/>
        <v>55.232079999998646</v>
      </c>
      <c r="O54" s="673">
        <v>55.232079999998646</v>
      </c>
      <c r="P54" s="676">
        <v>0</v>
      </c>
      <c r="Q54" s="669">
        <v>0</v>
      </c>
      <c r="R54" s="670" t="s">
        <v>1409</v>
      </c>
      <c r="S54" s="117"/>
      <c r="T54" s="117"/>
      <c r="U54" s="117"/>
    </row>
    <row r="55" spans="1:21">
      <c r="A55" s="576"/>
      <c r="B55" s="609" t="s">
        <v>296</v>
      </c>
      <c r="C55" s="634" t="s">
        <v>40</v>
      </c>
      <c r="D55" s="602">
        <f t="shared" si="1"/>
        <v>0</v>
      </c>
      <c r="E55" s="625">
        <f t="shared" si="31"/>
        <v>0</v>
      </c>
      <c r="F55" s="672">
        <v>0</v>
      </c>
      <c r="G55" s="673">
        <v>0</v>
      </c>
      <c r="H55" s="674">
        <v>0</v>
      </c>
      <c r="I55" s="625">
        <f t="shared" ref="I55:I57" si="36">SUM(J55:L55)</f>
        <v>0</v>
      </c>
      <c r="J55" s="672">
        <v>0</v>
      </c>
      <c r="K55" s="673">
        <v>0</v>
      </c>
      <c r="L55" s="674">
        <v>0</v>
      </c>
      <c r="M55" s="675">
        <v>0</v>
      </c>
      <c r="N55" s="632">
        <f t="shared" si="4"/>
        <v>0</v>
      </c>
      <c r="O55" s="673">
        <v>0</v>
      </c>
      <c r="P55" s="676">
        <v>0</v>
      </c>
      <c r="Q55" s="669">
        <v>0</v>
      </c>
      <c r="R55" s="670" t="s">
        <v>1411</v>
      </c>
      <c r="S55" s="117"/>
      <c r="T55" s="117"/>
      <c r="U55" s="117"/>
    </row>
    <row r="56" spans="1:21">
      <c r="A56" s="576"/>
      <c r="B56" s="609" t="s">
        <v>612</v>
      </c>
      <c r="C56" s="634" t="s">
        <v>43</v>
      </c>
      <c r="D56" s="602">
        <f t="shared" si="1"/>
        <v>0</v>
      </c>
      <c r="E56" s="625">
        <f t="shared" si="31"/>
        <v>0</v>
      </c>
      <c r="F56" s="672">
        <v>0</v>
      </c>
      <c r="G56" s="673">
        <v>0</v>
      </c>
      <c r="H56" s="674">
        <v>0</v>
      </c>
      <c r="I56" s="625">
        <f t="shared" si="36"/>
        <v>0</v>
      </c>
      <c r="J56" s="672">
        <v>0</v>
      </c>
      <c r="K56" s="673">
        <v>0</v>
      </c>
      <c r="L56" s="674">
        <v>0</v>
      </c>
      <c r="M56" s="675">
        <v>0</v>
      </c>
      <c r="N56" s="632">
        <f t="shared" si="4"/>
        <v>0</v>
      </c>
      <c r="O56" s="673">
        <v>0</v>
      </c>
      <c r="P56" s="676">
        <v>0</v>
      </c>
      <c r="Q56" s="669">
        <v>0</v>
      </c>
      <c r="R56" s="670" t="s">
        <v>1413</v>
      </c>
      <c r="S56" s="117"/>
      <c r="T56" s="117"/>
      <c r="U56" s="117"/>
    </row>
    <row r="57" spans="1:21" ht="26.25">
      <c r="A57" s="576"/>
      <c r="B57" s="609" t="s">
        <v>613</v>
      </c>
      <c r="C57" s="634" t="s">
        <v>603</v>
      </c>
      <c r="D57" s="602">
        <f t="shared" si="1"/>
        <v>0</v>
      </c>
      <c r="E57" s="625">
        <f t="shared" si="31"/>
        <v>0</v>
      </c>
      <c r="F57" s="672">
        <v>0</v>
      </c>
      <c r="G57" s="673">
        <v>0</v>
      </c>
      <c r="H57" s="674">
        <v>0</v>
      </c>
      <c r="I57" s="625">
        <f t="shared" si="36"/>
        <v>0</v>
      </c>
      <c r="J57" s="672">
        <v>0</v>
      </c>
      <c r="K57" s="673">
        <v>0</v>
      </c>
      <c r="L57" s="674">
        <v>0</v>
      </c>
      <c r="M57" s="675">
        <v>0</v>
      </c>
      <c r="N57" s="632">
        <f t="shared" si="4"/>
        <v>0</v>
      </c>
      <c r="O57" s="673">
        <v>0</v>
      </c>
      <c r="P57" s="676">
        <v>0</v>
      </c>
      <c r="Q57" s="669">
        <v>0</v>
      </c>
      <c r="R57" s="670" t="s">
        <v>1415</v>
      </c>
      <c r="S57" s="117"/>
      <c r="T57" s="117"/>
      <c r="U57" s="117"/>
    </row>
    <row r="58" spans="1:21" ht="26.25">
      <c r="A58" s="576"/>
      <c r="B58" s="609" t="s">
        <v>614</v>
      </c>
      <c r="C58" s="634" t="s">
        <v>604</v>
      </c>
      <c r="D58" s="602">
        <f t="shared" si="1"/>
        <v>6.4935100000000006</v>
      </c>
      <c r="E58" s="625">
        <f t="shared" si="31"/>
        <v>0</v>
      </c>
      <c r="F58" s="672">
        <v>0</v>
      </c>
      <c r="G58" s="673">
        <v>0</v>
      </c>
      <c r="H58" s="674">
        <v>0</v>
      </c>
      <c r="I58" s="625">
        <f t="shared" si="29"/>
        <v>5.9150000000000009</v>
      </c>
      <c r="J58" s="672">
        <v>1.1000000000000001</v>
      </c>
      <c r="K58" s="673">
        <v>4.8150000000000004</v>
      </c>
      <c r="L58" s="674">
        <v>0</v>
      </c>
      <c r="M58" s="675">
        <v>0</v>
      </c>
      <c r="N58" s="632">
        <f t="shared" si="4"/>
        <v>0</v>
      </c>
      <c r="O58" s="673">
        <v>0</v>
      </c>
      <c r="P58" s="676">
        <v>0</v>
      </c>
      <c r="Q58" s="669">
        <v>0.57850999999999997</v>
      </c>
      <c r="R58" s="670" t="s">
        <v>1417</v>
      </c>
      <c r="S58" s="117"/>
      <c r="T58" s="117"/>
      <c r="U58" s="117"/>
    </row>
    <row r="59" spans="1:21">
      <c r="A59" s="576"/>
      <c r="B59" s="600" t="s">
        <v>298</v>
      </c>
      <c r="C59" s="636" t="s">
        <v>51</v>
      </c>
      <c r="D59" s="637">
        <f t="shared" si="1"/>
        <v>78.02691999999999</v>
      </c>
      <c r="E59" s="638">
        <f t="shared" si="31"/>
        <v>0</v>
      </c>
      <c r="F59" s="639">
        <f>SUM(F60:F61)</f>
        <v>0</v>
      </c>
      <c r="G59" s="640">
        <f>SUM(G60:G61)</f>
        <v>0</v>
      </c>
      <c r="H59" s="641">
        <f>SUM(H60:H61)</f>
        <v>0</v>
      </c>
      <c r="I59" s="638">
        <f t="shared" si="29"/>
        <v>35.026919999999997</v>
      </c>
      <c r="J59" s="639">
        <f t="shared" ref="J59:Q59" si="37">SUM(J60:J61)</f>
        <v>0</v>
      </c>
      <c r="K59" s="640">
        <f t="shared" si="37"/>
        <v>0</v>
      </c>
      <c r="L59" s="641">
        <f t="shared" si="37"/>
        <v>35.026919999999997</v>
      </c>
      <c r="M59" s="638">
        <f t="shared" si="37"/>
        <v>0</v>
      </c>
      <c r="N59" s="642">
        <f t="shared" si="4"/>
        <v>0</v>
      </c>
      <c r="O59" s="640">
        <f>SUM(O60:O61)</f>
        <v>0</v>
      </c>
      <c r="P59" s="677">
        <f t="shared" si="37"/>
        <v>0</v>
      </c>
      <c r="Q59" s="638">
        <f t="shared" si="37"/>
        <v>43</v>
      </c>
      <c r="S59" s="117"/>
      <c r="T59" s="117"/>
      <c r="U59" s="117"/>
    </row>
    <row r="60" spans="1:21">
      <c r="A60" s="576"/>
      <c r="B60" s="643" t="s">
        <v>300</v>
      </c>
      <c r="C60" s="644" t="s">
        <v>53</v>
      </c>
      <c r="D60" s="645">
        <f t="shared" si="1"/>
        <v>0</v>
      </c>
      <c r="E60" s="646">
        <f t="shared" si="31"/>
        <v>0</v>
      </c>
      <c r="F60" s="678">
        <v>0</v>
      </c>
      <c r="G60" s="679">
        <v>0</v>
      </c>
      <c r="H60" s="680">
        <v>0</v>
      </c>
      <c r="I60" s="646">
        <f t="shared" si="29"/>
        <v>0</v>
      </c>
      <c r="J60" s="678">
        <v>0</v>
      </c>
      <c r="K60" s="679">
        <v>0</v>
      </c>
      <c r="L60" s="680">
        <v>0</v>
      </c>
      <c r="M60" s="681">
        <v>0</v>
      </c>
      <c r="N60" s="649">
        <f t="shared" si="4"/>
        <v>0</v>
      </c>
      <c r="O60" s="679">
        <v>0</v>
      </c>
      <c r="P60" s="682">
        <v>0</v>
      </c>
      <c r="Q60" s="669">
        <v>0</v>
      </c>
      <c r="R60" s="2" t="s">
        <v>1419</v>
      </c>
      <c r="S60" s="117"/>
      <c r="T60" s="117"/>
      <c r="U60" s="117"/>
    </row>
    <row r="61" spans="1:21" ht="26.25">
      <c r="A61" s="576"/>
      <c r="B61" s="643" t="s">
        <v>302</v>
      </c>
      <c r="C61" s="651" t="s">
        <v>55</v>
      </c>
      <c r="D61" s="637">
        <f t="shared" si="1"/>
        <v>78.02691999999999</v>
      </c>
      <c r="E61" s="638">
        <f t="shared" si="31"/>
        <v>0</v>
      </c>
      <c r="F61" s="683">
        <v>0</v>
      </c>
      <c r="G61" s="684">
        <v>0</v>
      </c>
      <c r="H61" s="685">
        <v>0</v>
      </c>
      <c r="I61" s="638">
        <f t="shared" si="29"/>
        <v>35.026919999999997</v>
      </c>
      <c r="J61" s="683">
        <v>0</v>
      </c>
      <c r="K61" s="684">
        <v>0</v>
      </c>
      <c r="L61" s="685">
        <v>35.026919999999997</v>
      </c>
      <c r="M61" s="686">
        <v>0</v>
      </c>
      <c r="N61" s="642">
        <f t="shared" si="4"/>
        <v>0</v>
      </c>
      <c r="O61" s="684">
        <v>0</v>
      </c>
      <c r="P61" s="687">
        <v>0</v>
      </c>
      <c r="Q61" s="669">
        <v>43</v>
      </c>
      <c r="R61" s="2" t="s">
        <v>1421</v>
      </c>
      <c r="S61" s="117"/>
      <c r="T61" s="117"/>
      <c r="U61" s="117"/>
    </row>
    <row r="62" spans="1:21">
      <c r="A62" s="576"/>
      <c r="B62" s="652" t="s">
        <v>304</v>
      </c>
      <c r="C62" s="653" t="s">
        <v>605</v>
      </c>
      <c r="D62" s="637">
        <f t="shared" si="1"/>
        <v>0</v>
      </c>
      <c r="E62" s="638">
        <f t="shared" si="31"/>
        <v>0</v>
      </c>
      <c r="F62" s="639">
        <f>SUM(F63:F65)</f>
        <v>0</v>
      </c>
      <c r="G62" s="640">
        <f>SUM(G63:G65)</f>
        <v>0</v>
      </c>
      <c r="H62" s="641">
        <f>SUM(H63:H65)</f>
        <v>0</v>
      </c>
      <c r="I62" s="638">
        <f t="shared" si="29"/>
        <v>0</v>
      </c>
      <c r="J62" s="639">
        <f t="shared" ref="J62:Q62" si="38">SUM(J63:J65)</f>
        <v>0</v>
      </c>
      <c r="K62" s="640">
        <f t="shared" si="38"/>
        <v>0</v>
      </c>
      <c r="L62" s="641">
        <f t="shared" si="38"/>
        <v>0</v>
      </c>
      <c r="M62" s="638">
        <f t="shared" si="38"/>
        <v>0</v>
      </c>
      <c r="N62" s="642">
        <f t="shared" si="4"/>
        <v>0</v>
      </c>
      <c r="O62" s="640">
        <f>SUM(O63:O65)</f>
        <v>0</v>
      </c>
      <c r="P62" s="677">
        <f t="shared" si="38"/>
        <v>0</v>
      </c>
      <c r="Q62" s="638">
        <f t="shared" si="38"/>
        <v>0</v>
      </c>
      <c r="S62" s="117"/>
      <c r="T62" s="117"/>
      <c r="U62" s="117"/>
    </row>
    <row r="63" spans="1:21">
      <c r="A63" s="576"/>
      <c r="B63" s="654" t="s">
        <v>306</v>
      </c>
      <c r="C63" s="651" t="s">
        <v>47</v>
      </c>
      <c r="D63" s="637">
        <f t="shared" si="1"/>
        <v>0</v>
      </c>
      <c r="E63" s="638">
        <f>SUM(F63:H63)</f>
        <v>0</v>
      </c>
      <c r="F63" s="683">
        <v>0</v>
      </c>
      <c r="G63" s="684">
        <v>0</v>
      </c>
      <c r="H63" s="685">
        <v>0</v>
      </c>
      <c r="I63" s="638">
        <f t="shared" si="29"/>
        <v>0</v>
      </c>
      <c r="J63" s="683">
        <v>0</v>
      </c>
      <c r="K63" s="684">
        <v>0</v>
      </c>
      <c r="L63" s="685">
        <v>0</v>
      </c>
      <c r="M63" s="686">
        <v>0</v>
      </c>
      <c r="N63" s="642">
        <f t="shared" si="4"/>
        <v>0</v>
      </c>
      <c r="O63" s="684">
        <v>0</v>
      </c>
      <c r="P63" s="687">
        <v>0</v>
      </c>
      <c r="Q63" s="669">
        <v>0</v>
      </c>
      <c r="R63" s="2" t="s">
        <v>1423</v>
      </c>
      <c r="S63" s="117"/>
      <c r="T63" s="117"/>
      <c r="U63" s="117"/>
    </row>
    <row r="64" spans="1:21">
      <c r="A64" s="576"/>
      <c r="B64" s="654" t="s">
        <v>615</v>
      </c>
      <c r="C64" s="651" t="s">
        <v>1439</v>
      </c>
      <c r="D64" s="637">
        <f t="shared" si="1"/>
        <v>0</v>
      </c>
      <c r="E64" s="638">
        <f t="shared" si="31"/>
        <v>0</v>
      </c>
      <c r="F64" s="683">
        <v>0</v>
      </c>
      <c r="G64" s="684">
        <v>0</v>
      </c>
      <c r="H64" s="685">
        <v>0</v>
      </c>
      <c r="I64" s="638">
        <f t="shared" si="29"/>
        <v>0</v>
      </c>
      <c r="J64" s="683">
        <v>0</v>
      </c>
      <c r="K64" s="684">
        <v>0</v>
      </c>
      <c r="L64" s="685">
        <v>0</v>
      </c>
      <c r="M64" s="686">
        <v>0</v>
      </c>
      <c r="N64" s="642">
        <f t="shared" si="4"/>
        <v>0</v>
      </c>
      <c r="O64" s="684">
        <v>0</v>
      </c>
      <c r="P64" s="687">
        <v>0</v>
      </c>
      <c r="Q64" s="669">
        <v>0</v>
      </c>
      <c r="R64" s="2" t="s">
        <v>1425</v>
      </c>
      <c r="S64" s="117"/>
      <c r="T64" s="117"/>
      <c r="U64" s="117"/>
    </row>
    <row r="65" spans="1:21" ht="15.75" thickBot="1">
      <c r="A65" s="576"/>
      <c r="B65" s="655" t="s">
        <v>616</v>
      </c>
      <c r="C65" s="656" t="s">
        <v>1439</v>
      </c>
      <c r="D65" s="657">
        <f t="shared" si="1"/>
        <v>0</v>
      </c>
      <c r="E65" s="658">
        <f t="shared" si="31"/>
        <v>0</v>
      </c>
      <c r="F65" s="688">
        <v>0</v>
      </c>
      <c r="G65" s="689">
        <v>0</v>
      </c>
      <c r="H65" s="690">
        <v>0</v>
      </c>
      <c r="I65" s="658">
        <f t="shared" si="29"/>
        <v>0</v>
      </c>
      <c r="J65" s="688">
        <v>0</v>
      </c>
      <c r="K65" s="689">
        <v>0</v>
      </c>
      <c r="L65" s="690">
        <v>0</v>
      </c>
      <c r="M65" s="691">
        <v>0</v>
      </c>
      <c r="N65" s="662">
        <f t="shared" si="4"/>
        <v>0</v>
      </c>
      <c r="O65" s="689">
        <v>0</v>
      </c>
      <c r="P65" s="692">
        <v>0</v>
      </c>
      <c r="Q65" s="693">
        <v>0</v>
      </c>
      <c r="R65" s="2" t="s">
        <v>1427</v>
      </c>
      <c r="S65" s="117"/>
      <c r="T65" s="117"/>
      <c r="U65" s="117"/>
    </row>
    <row r="66" spans="1:21" ht="16.5" thickTop="1" thickBot="1">
      <c r="A66" s="576" t="s">
        <v>617</v>
      </c>
      <c r="B66" s="591" t="s">
        <v>123</v>
      </c>
      <c r="C66" s="592" t="s">
        <v>618</v>
      </c>
      <c r="D66" s="593">
        <f t="shared" ref="D66:Q66" si="39">D67+D71+D78+D81+D87+D90</f>
        <v>343.43134000000003</v>
      </c>
      <c r="E66" s="594">
        <f t="shared" si="39"/>
        <v>123.66894703230707</v>
      </c>
      <c r="F66" s="595">
        <f t="shared" si="39"/>
        <v>13.191147949274828</v>
      </c>
      <c r="G66" s="596">
        <f t="shared" si="39"/>
        <v>16.94701561239431</v>
      </c>
      <c r="H66" s="597">
        <f t="shared" si="39"/>
        <v>93.530783470637942</v>
      </c>
      <c r="I66" s="594">
        <f t="shared" si="39"/>
        <v>207.7267622055096</v>
      </c>
      <c r="J66" s="595">
        <f t="shared" si="39"/>
        <v>133.32838856813686</v>
      </c>
      <c r="K66" s="596">
        <f t="shared" si="39"/>
        <v>58.25933734667786</v>
      </c>
      <c r="L66" s="597">
        <f t="shared" si="39"/>
        <v>16.139036290694914</v>
      </c>
      <c r="M66" s="594">
        <f t="shared" si="39"/>
        <v>9.5886728624579938</v>
      </c>
      <c r="N66" s="598">
        <f t="shared" si="4"/>
        <v>0.82733155420392945</v>
      </c>
      <c r="O66" s="596">
        <f>O67+O71+O78+O81+O87+O90</f>
        <v>0.82733155420392945</v>
      </c>
      <c r="P66" s="599">
        <f t="shared" si="39"/>
        <v>0</v>
      </c>
      <c r="Q66" s="594">
        <f t="shared" si="39"/>
        <v>1.6196263455213518</v>
      </c>
      <c r="S66" s="117"/>
      <c r="T66" s="117"/>
      <c r="U66" s="117"/>
    </row>
    <row r="67" spans="1:21" ht="15.75" thickTop="1">
      <c r="A67" s="576"/>
      <c r="B67" s="600" t="s">
        <v>125</v>
      </c>
      <c r="C67" s="601" t="s">
        <v>6</v>
      </c>
      <c r="D67" s="602">
        <f>SUM(D68:D70)</f>
        <v>0</v>
      </c>
      <c r="E67" s="603">
        <f>SUM(F67:H67)</f>
        <v>0</v>
      </c>
      <c r="F67" s="604">
        <f>SUM(F68:F70)</f>
        <v>0</v>
      </c>
      <c r="G67" s="605">
        <f>SUM(G68:G70)</f>
        <v>0</v>
      </c>
      <c r="H67" s="606">
        <f>SUM(H68:H70)</f>
        <v>0</v>
      </c>
      <c r="I67" s="603">
        <f t="shared" ref="I67:I93" si="40">SUM(J67:L67)</f>
        <v>0</v>
      </c>
      <c r="J67" s="604">
        <f t="shared" ref="J67:Q67" si="41">SUM(J68:J70)</f>
        <v>0</v>
      </c>
      <c r="K67" s="605">
        <f t="shared" si="41"/>
        <v>0</v>
      </c>
      <c r="L67" s="606">
        <f t="shared" si="41"/>
        <v>0</v>
      </c>
      <c r="M67" s="603">
        <f t="shared" si="41"/>
        <v>0</v>
      </c>
      <c r="N67" s="607">
        <f t="shared" si="4"/>
        <v>0</v>
      </c>
      <c r="O67" s="605">
        <f>SUM(O68:O70)</f>
        <v>0</v>
      </c>
      <c r="P67" s="608">
        <f t="shared" si="41"/>
        <v>0</v>
      </c>
      <c r="Q67" s="603">
        <f t="shared" si="41"/>
        <v>0</v>
      </c>
      <c r="S67" s="117"/>
      <c r="T67" s="117"/>
      <c r="U67" s="117"/>
    </row>
    <row r="68" spans="1:21">
      <c r="A68" s="576"/>
      <c r="B68" s="609" t="s">
        <v>400</v>
      </c>
      <c r="C68" s="610" t="s">
        <v>8</v>
      </c>
      <c r="D68" s="694">
        <v>0</v>
      </c>
      <c r="E68" s="617">
        <f>SUM(F68:H68)</f>
        <v>0</v>
      </c>
      <c r="F68" s="611">
        <f t="shared" ref="F68:H70" si="42">IFERROR($D68*F95/100, 0)</f>
        <v>0</v>
      </c>
      <c r="G68" s="612">
        <f t="shared" si="42"/>
        <v>0</v>
      </c>
      <c r="H68" s="695">
        <f t="shared" si="42"/>
        <v>0</v>
      </c>
      <c r="I68" s="617">
        <f t="shared" si="40"/>
        <v>0</v>
      </c>
      <c r="J68" s="611">
        <f t="shared" ref="J68:M70" si="43">IFERROR($D68*J95/100, 0)</f>
        <v>0</v>
      </c>
      <c r="K68" s="612">
        <f t="shared" si="43"/>
        <v>0</v>
      </c>
      <c r="L68" s="695">
        <f t="shared" si="43"/>
        <v>0</v>
      </c>
      <c r="M68" s="617">
        <f t="shared" si="43"/>
        <v>0</v>
      </c>
      <c r="N68" s="696">
        <f t="shared" si="4"/>
        <v>0</v>
      </c>
      <c r="O68" s="612">
        <f t="shared" ref="O68:Q70" si="44">IFERROR($D68*O95/100, 0)</f>
        <v>0</v>
      </c>
      <c r="P68" s="697">
        <f t="shared" si="44"/>
        <v>0</v>
      </c>
      <c r="Q68" s="617">
        <f t="shared" si="44"/>
        <v>0</v>
      </c>
      <c r="R68" s="2" t="s">
        <v>1387</v>
      </c>
      <c r="S68" s="117"/>
      <c r="T68" s="117"/>
      <c r="U68" s="117"/>
    </row>
    <row r="69" spans="1:21">
      <c r="A69" s="576"/>
      <c r="B69" s="609" t="s">
        <v>401</v>
      </c>
      <c r="C69" s="610" t="s">
        <v>9</v>
      </c>
      <c r="D69" s="694">
        <v>0</v>
      </c>
      <c r="E69" s="617">
        <f t="shared" si="5"/>
        <v>0</v>
      </c>
      <c r="F69" s="611">
        <f t="shared" si="42"/>
        <v>0</v>
      </c>
      <c r="G69" s="612">
        <f t="shared" si="42"/>
        <v>0</v>
      </c>
      <c r="H69" s="695">
        <f t="shared" si="42"/>
        <v>0</v>
      </c>
      <c r="I69" s="617">
        <f t="shared" si="40"/>
        <v>0</v>
      </c>
      <c r="J69" s="611">
        <f t="shared" si="43"/>
        <v>0</v>
      </c>
      <c r="K69" s="612">
        <f t="shared" si="43"/>
        <v>0</v>
      </c>
      <c r="L69" s="695">
        <f t="shared" si="43"/>
        <v>0</v>
      </c>
      <c r="M69" s="617">
        <f t="shared" si="43"/>
        <v>0</v>
      </c>
      <c r="N69" s="696">
        <f t="shared" si="4"/>
        <v>0</v>
      </c>
      <c r="O69" s="612">
        <f t="shared" si="44"/>
        <v>0</v>
      </c>
      <c r="P69" s="697">
        <f t="shared" si="44"/>
        <v>0</v>
      </c>
      <c r="Q69" s="617">
        <f t="shared" si="44"/>
        <v>0</v>
      </c>
      <c r="R69" s="2" t="s">
        <v>1389</v>
      </c>
      <c r="S69" s="117"/>
      <c r="T69" s="117"/>
      <c r="U69" s="117"/>
    </row>
    <row r="70" spans="1:21">
      <c r="A70" s="576"/>
      <c r="B70" s="609" t="s">
        <v>619</v>
      </c>
      <c r="C70" s="610" t="s">
        <v>11</v>
      </c>
      <c r="D70" s="694">
        <v>0</v>
      </c>
      <c r="E70" s="617">
        <f t="shared" si="5"/>
        <v>0</v>
      </c>
      <c r="F70" s="611">
        <f t="shared" si="42"/>
        <v>0</v>
      </c>
      <c r="G70" s="612">
        <f t="shared" si="42"/>
        <v>0</v>
      </c>
      <c r="H70" s="695">
        <f t="shared" si="42"/>
        <v>0</v>
      </c>
      <c r="I70" s="617">
        <f t="shared" si="40"/>
        <v>0</v>
      </c>
      <c r="J70" s="611">
        <f t="shared" si="43"/>
        <v>0</v>
      </c>
      <c r="K70" s="612">
        <f t="shared" si="43"/>
        <v>0</v>
      </c>
      <c r="L70" s="695">
        <f t="shared" si="43"/>
        <v>0</v>
      </c>
      <c r="M70" s="617">
        <f t="shared" si="43"/>
        <v>0</v>
      </c>
      <c r="N70" s="696">
        <f t="shared" si="4"/>
        <v>0</v>
      </c>
      <c r="O70" s="612">
        <f t="shared" si="44"/>
        <v>0</v>
      </c>
      <c r="P70" s="697">
        <f t="shared" si="44"/>
        <v>0</v>
      </c>
      <c r="Q70" s="617">
        <f t="shared" si="44"/>
        <v>0</v>
      </c>
      <c r="R70" s="2" t="s">
        <v>1391</v>
      </c>
      <c r="S70" s="117"/>
      <c r="T70" s="117"/>
      <c r="U70" s="117"/>
    </row>
    <row r="71" spans="1:21">
      <c r="A71" s="576"/>
      <c r="B71" s="600" t="s">
        <v>127</v>
      </c>
      <c r="C71" s="618" t="s">
        <v>13</v>
      </c>
      <c r="D71" s="602">
        <f>SUM(D72:D77)</f>
        <v>212.11396000000002</v>
      </c>
      <c r="E71" s="603">
        <f t="shared" si="5"/>
        <v>76.381817932087685</v>
      </c>
      <c r="F71" s="604">
        <f>SUM(F72:F77)</f>
        <v>8.1472664331291451</v>
      </c>
      <c r="G71" s="605">
        <f>SUM(G72:G77)</f>
        <v>10.467008024738751</v>
      </c>
      <c r="H71" s="606">
        <f>SUM(H72:H77)</f>
        <v>57.767543474219785</v>
      </c>
      <c r="I71" s="603">
        <f t="shared" si="40"/>
        <v>128.29855926773888</v>
      </c>
      <c r="J71" s="604">
        <f t="shared" ref="J71:Q71" si="45">SUM(J72:J77)</f>
        <v>82.347791787453758</v>
      </c>
      <c r="K71" s="605">
        <f t="shared" si="45"/>
        <v>35.982792809706105</v>
      </c>
      <c r="L71" s="606">
        <f t="shared" si="45"/>
        <v>9.9679746705790144</v>
      </c>
      <c r="M71" s="603">
        <f t="shared" si="45"/>
        <v>5.9222649045381255</v>
      </c>
      <c r="N71" s="607">
        <f t="shared" si="4"/>
        <v>0.51098589952550666</v>
      </c>
      <c r="O71" s="605">
        <f>SUM(O72:O77)</f>
        <v>0.51098589952550666</v>
      </c>
      <c r="P71" s="608">
        <f t="shared" si="45"/>
        <v>0</v>
      </c>
      <c r="Q71" s="603">
        <f t="shared" si="45"/>
        <v>1.0003319961097965</v>
      </c>
      <c r="S71" s="117"/>
      <c r="T71" s="117"/>
      <c r="U71" s="117"/>
    </row>
    <row r="72" spans="1:21">
      <c r="A72" s="576"/>
      <c r="B72" s="609" t="s">
        <v>129</v>
      </c>
      <c r="C72" s="610" t="s">
        <v>15</v>
      </c>
      <c r="D72" s="694">
        <v>189.79363000000001</v>
      </c>
      <c r="E72" s="617">
        <f t="shared" si="5"/>
        <v>68.344311196349423</v>
      </c>
      <c r="F72" s="611">
        <f t="shared" ref="F72:H77" si="46">IFERROR($D72*F98/100, 0)</f>
        <v>7.2899457957445737</v>
      </c>
      <c r="G72" s="612">
        <f t="shared" si="46"/>
        <v>9.3655855949051983</v>
      </c>
      <c r="H72" s="695">
        <f t="shared" si="46"/>
        <v>51.688779805699653</v>
      </c>
      <c r="I72" s="617">
        <f t="shared" si="40"/>
        <v>114.79795713207325</v>
      </c>
      <c r="J72" s="611">
        <f t="shared" ref="J72:Q77" si="47">IFERROR($D72*J98/100, 0)</f>
        <v>73.682497492503728</v>
      </c>
      <c r="K72" s="612">
        <f t="shared" si="47"/>
        <v>32.196395111816408</v>
      </c>
      <c r="L72" s="695">
        <f t="shared" si="47"/>
        <v>8.9190645277531253</v>
      </c>
      <c r="M72" s="617">
        <f t="shared" si="47"/>
        <v>5.2990767512609462</v>
      </c>
      <c r="N72" s="696">
        <f t="shared" si="4"/>
        <v>0.45721586994915936</v>
      </c>
      <c r="O72" s="612">
        <f t="shared" ref="O72:Q76" si="48">IFERROR($D72*O98/100, 0)</f>
        <v>0.45721586994915936</v>
      </c>
      <c r="P72" s="697">
        <f t="shared" si="48"/>
        <v>0</v>
      </c>
      <c r="Q72" s="617">
        <f t="shared" si="48"/>
        <v>0.89506905036719009</v>
      </c>
      <c r="R72" s="2" t="s">
        <v>1393</v>
      </c>
      <c r="S72" s="117"/>
      <c r="T72" s="117"/>
      <c r="U72" s="117"/>
    </row>
    <row r="73" spans="1:21">
      <c r="A73" s="576"/>
      <c r="B73" s="609" t="s">
        <v>131</v>
      </c>
      <c r="C73" s="610" t="s">
        <v>593</v>
      </c>
      <c r="D73" s="694">
        <v>0</v>
      </c>
      <c r="E73" s="617">
        <f t="shared" si="5"/>
        <v>0</v>
      </c>
      <c r="F73" s="611">
        <f t="shared" si="46"/>
        <v>0</v>
      </c>
      <c r="G73" s="612">
        <f t="shared" si="46"/>
        <v>0</v>
      </c>
      <c r="H73" s="695">
        <f t="shared" si="46"/>
        <v>0</v>
      </c>
      <c r="I73" s="617">
        <f t="shared" si="40"/>
        <v>0</v>
      </c>
      <c r="J73" s="611">
        <f t="shared" si="47"/>
        <v>0</v>
      </c>
      <c r="K73" s="612">
        <f t="shared" si="47"/>
        <v>0</v>
      </c>
      <c r="L73" s="695">
        <f t="shared" si="47"/>
        <v>0</v>
      </c>
      <c r="M73" s="617">
        <f t="shared" si="47"/>
        <v>0</v>
      </c>
      <c r="N73" s="696">
        <f t="shared" si="4"/>
        <v>0</v>
      </c>
      <c r="O73" s="612">
        <f t="shared" si="48"/>
        <v>0</v>
      </c>
      <c r="P73" s="697">
        <f t="shared" si="48"/>
        <v>0</v>
      </c>
      <c r="Q73" s="617">
        <f t="shared" si="48"/>
        <v>0</v>
      </c>
      <c r="R73" s="670" t="s">
        <v>1395</v>
      </c>
      <c r="S73" s="671" t="s">
        <v>1440</v>
      </c>
      <c r="T73" s="671" t="s">
        <v>1441</v>
      </c>
      <c r="U73" s="671" t="s">
        <v>1442</v>
      </c>
    </row>
    <row r="74" spans="1:21">
      <c r="A74" s="576"/>
      <c r="B74" s="609" t="s">
        <v>133</v>
      </c>
      <c r="C74" s="610" t="s">
        <v>21</v>
      </c>
      <c r="D74" s="694">
        <v>0</v>
      </c>
      <c r="E74" s="617">
        <f t="shared" si="5"/>
        <v>0</v>
      </c>
      <c r="F74" s="611">
        <f t="shared" si="46"/>
        <v>0</v>
      </c>
      <c r="G74" s="612">
        <f t="shared" si="46"/>
        <v>0</v>
      </c>
      <c r="H74" s="695">
        <f t="shared" si="46"/>
        <v>0</v>
      </c>
      <c r="I74" s="617">
        <f t="shared" si="40"/>
        <v>0</v>
      </c>
      <c r="J74" s="611">
        <f t="shared" si="47"/>
        <v>0</v>
      </c>
      <c r="K74" s="612">
        <f t="shared" si="47"/>
        <v>0</v>
      </c>
      <c r="L74" s="695">
        <f t="shared" si="47"/>
        <v>0</v>
      </c>
      <c r="M74" s="617">
        <f t="shared" si="47"/>
        <v>0</v>
      </c>
      <c r="N74" s="696">
        <f t="shared" si="4"/>
        <v>0</v>
      </c>
      <c r="O74" s="612">
        <f t="shared" si="48"/>
        <v>0</v>
      </c>
      <c r="P74" s="697">
        <f t="shared" si="48"/>
        <v>0</v>
      </c>
      <c r="Q74" s="617">
        <f t="shared" si="48"/>
        <v>0</v>
      </c>
      <c r="R74" s="670" t="s">
        <v>1397</v>
      </c>
      <c r="S74" s="117"/>
      <c r="T74" s="117"/>
      <c r="U74" s="117"/>
    </row>
    <row r="75" spans="1:21">
      <c r="A75" s="576"/>
      <c r="B75" s="609" t="s">
        <v>620</v>
      </c>
      <c r="C75" s="610" t="s">
        <v>23</v>
      </c>
      <c r="D75" s="694">
        <v>0</v>
      </c>
      <c r="E75" s="617">
        <f t="shared" ref="E75:E76" si="49">SUM(F75:H75)</f>
        <v>0</v>
      </c>
      <c r="F75" s="611">
        <f t="shared" si="46"/>
        <v>0</v>
      </c>
      <c r="G75" s="612">
        <f t="shared" si="46"/>
        <v>0</v>
      </c>
      <c r="H75" s="695">
        <f t="shared" si="46"/>
        <v>0</v>
      </c>
      <c r="I75" s="617">
        <f t="shared" ref="I75:I76" si="50">SUM(J75:L75)</f>
        <v>0</v>
      </c>
      <c r="J75" s="611">
        <f t="shared" si="47"/>
        <v>0</v>
      </c>
      <c r="K75" s="612">
        <f t="shared" si="47"/>
        <v>0</v>
      </c>
      <c r="L75" s="695">
        <f t="shared" si="47"/>
        <v>0</v>
      </c>
      <c r="M75" s="617">
        <f t="shared" si="47"/>
        <v>0</v>
      </c>
      <c r="N75" s="696">
        <f t="shared" si="4"/>
        <v>0</v>
      </c>
      <c r="O75" s="612">
        <f t="shared" si="48"/>
        <v>0</v>
      </c>
      <c r="P75" s="697">
        <f t="shared" si="48"/>
        <v>0</v>
      </c>
      <c r="Q75" s="617">
        <f t="shared" si="48"/>
        <v>0</v>
      </c>
      <c r="R75" s="670" t="s">
        <v>1399</v>
      </c>
      <c r="S75" s="117"/>
      <c r="T75" s="117"/>
      <c r="U75" s="117"/>
    </row>
    <row r="76" spans="1:21">
      <c r="A76" s="576"/>
      <c r="B76" s="609" t="s">
        <v>621</v>
      </c>
      <c r="C76" s="610" t="s">
        <v>25</v>
      </c>
      <c r="D76" s="694">
        <v>0</v>
      </c>
      <c r="E76" s="617">
        <f t="shared" si="49"/>
        <v>0</v>
      </c>
      <c r="F76" s="611">
        <f t="shared" si="46"/>
        <v>0</v>
      </c>
      <c r="G76" s="612">
        <f t="shared" si="46"/>
        <v>0</v>
      </c>
      <c r="H76" s="695">
        <f t="shared" si="46"/>
        <v>0</v>
      </c>
      <c r="I76" s="617">
        <f t="shared" si="50"/>
        <v>0</v>
      </c>
      <c r="J76" s="611">
        <f t="shared" si="47"/>
        <v>0</v>
      </c>
      <c r="K76" s="612">
        <f t="shared" si="47"/>
        <v>0</v>
      </c>
      <c r="L76" s="695">
        <f t="shared" si="47"/>
        <v>0</v>
      </c>
      <c r="M76" s="617">
        <f t="shared" si="47"/>
        <v>0</v>
      </c>
      <c r="N76" s="696">
        <f t="shared" si="4"/>
        <v>0</v>
      </c>
      <c r="O76" s="612">
        <f t="shared" si="48"/>
        <v>0</v>
      </c>
      <c r="P76" s="697">
        <f t="shared" si="48"/>
        <v>0</v>
      </c>
      <c r="Q76" s="617">
        <f t="shared" si="48"/>
        <v>0</v>
      </c>
      <c r="R76" s="670" t="s">
        <v>1401</v>
      </c>
      <c r="S76" s="117"/>
      <c r="T76" s="117"/>
      <c r="U76" s="117"/>
    </row>
    <row r="77" spans="1:21" ht="38.25">
      <c r="A77" s="576"/>
      <c r="B77" s="609" t="s">
        <v>622</v>
      </c>
      <c r="C77" s="610" t="s">
        <v>597</v>
      </c>
      <c r="D77" s="694">
        <v>22.320330000000002</v>
      </c>
      <c r="E77" s="617">
        <f t="shared" si="5"/>
        <v>8.0375067357382548</v>
      </c>
      <c r="F77" s="611">
        <f t="shared" si="46"/>
        <v>0.85732063738457132</v>
      </c>
      <c r="G77" s="612">
        <f t="shared" si="46"/>
        <v>1.1014224298335531</v>
      </c>
      <c r="H77" s="695">
        <f t="shared" si="46"/>
        <v>6.0787636685201303</v>
      </c>
      <c r="I77" s="617">
        <f t="shared" si="40"/>
        <v>13.500602135665613</v>
      </c>
      <c r="J77" s="611">
        <f t="shared" si="47"/>
        <v>8.6652942949500247</v>
      </c>
      <c r="K77" s="612">
        <f t="shared" si="47"/>
        <v>3.7863976978896985</v>
      </c>
      <c r="L77" s="695">
        <f t="shared" si="47"/>
        <v>1.0489101428258889</v>
      </c>
      <c r="M77" s="617">
        <f t="shared" si="47"/>
        <v>0.62318815327717936</v>
      </c>
      <c r="N77" s="696">
        <f t="shared" si="4"/>
        <v>5.3770029576347328E-2</v>
      </c>
      <c r="O77" s="612">
        <f>IFERROR($D77*O103/100, 0)</f>
        <v>5.3770029576347328E-2</v>
      </c>
      <c r="P77" s="697">
        <f t="shared" si="47"/>
        <v>0</v>
      </c>
      <c r="Q77" s="617">
        <f t="shared" si="47"/>
        <v>0.10526294574260636</v>
      </c>
      <c r="R77" s="670" t="s">
        <v>1403</v>
      </c>
      <c r="S77" s="117"/>
      <c r="T77" s="117"/>
      <c r="U77" s="117"/>
    </row>
    <row r="78" spans="1:21">
      <c r="A78" s="576"/>
      <c r="B78" s="600" t="s">
        <v>135</v>
      </c>
      <c r="C78" s="623" t="s">
        <v>29</v>
      </c>
      <c r="D78" s="602">
        <f>D79+D80</f>
        <v>9.0209100000000007</v>
      </c>
      <c r="E78" s="603">
        <f t="shared" si="5"/>
        <v>3.2484118687980228</v>
      </c>
      <c r="F78" s="604">
        <f>F79+F80</f>
        <v>0.34649184447491826</v>
      </c>
      <c r="G78" s="605">
        <f>G79+G80</f>
        <v>0.4451472093606948</v>
      </c>
      <c r="H78" s="606">
        <f>H79+H80</f>
        <v>2.45677281496241</v>
      </c>
      <c r="I78" s="603">
        <f t="shared" si="40"/>
        <v>5.4563582532895927</v>
      </c>
      <c r="J78" s="604">
        <f t="shared" ref="J78:Q78" si="51">J79+J80</f>
        <v>3.5021363912745751</v>
      </c>
      <c r="K78" s="605">
        <f t="shared" si="51"/>
        <v>1.5302978431264305</v>
      </c>
      <c r="L78" s="606">
        <f t="shared" si="51"/>
        <v>0.42392401888858672</v>
      </c>
      <c r="M78" s="603">
        <f t="shared" si="51"/>
        <v>0.25186564194076161</v>
      </c>
      <c r="N78" s="607">
        <f t="shared" si="4"/>
        <v>2.1731515506516589E-2</v>
      </c>
      <c r="O78" s="605">
        <f>O79+O80</f>
        <v>2.1731515506516589E-2</v>
      </c>
      <c r="P78" s="608">
        <f t="shared" si="51"/>
        <v>0</v>
      </c>
      <c r="Q78" s="603">
        <f t="shared" si="51"/>
        <v>4.2542720465106702E-2</v>
      </c>
      <c r="S78" s="117"/>
      <c r="T78" s="117"/>
      <c r="U78" s="117"/>
    </row>
    <row r="79" spans="1:21" ht="51.75">
      <c r="A79" s="576"/>
      <c r="B79" s="609" t="s">
        <v>402</v>
      </c>
      <c r="C79" s="624" t="s">
        <v>31</v>
      </c>
      <c r="D79" s="694">
        <v>9.0209100000000007</v>
      </c>
      <c r="E79" s="617">
        <f t="shared" si="5"/>
        <v>3.2484118687980228</v>
      </c>
      <c r="F79" s="611">
        <f t="shared" ref="F79:H80" si="52">IFERROR($D79*F104/100, 0)</f>
        <v>0.34649184447491826</v>
      </c>
      <c r="G79" s="612">
        <f t="shared" si="52"/>
        <v>0.4451472093606948</v>
      </c>
      <c r="H79" s="695">
        <f t="shared" si="52"/>
        <v>2.45677281496241</v>
      </c>
      <c r="I79" s="617">
        <f t="shared" si="40"/>
        <v>5.4563582532895927</v>
      </c>
      <c r="J79" s="611">
        <f t="shared" ref="J79:M80" si="53">IFERROR($D79*J104/100, 0)</f>
        <v>3.5021363912745751</v>
      </c>
      <c r="K79" s="612">
        <f t="shared" si="53"/>
        <v>1.5302978431264305</v>
      </c>
      <c r="L79" s="695">
        <f t="shared" si="53"/>
        <v>0.42392401888858672</v>
      </c>
      <c r="M79" s="617">
        <f t="shared" si="53"/>
        <v>0.25186564194076161</v>
      </c>
      <c r="N79" s="696">
        <f t="shared" si="4"/>
        <v>2.1731515506516589E-2</v>
      </c>
      <c r="O79" s="612">
        <f t="shared" ref="O79:Q80" si="54">IFERROR($D79*O104/100, 0)</f>
        <v>2.1731515506516589E-2</v>
      </c>
      <c r="P79" s="697">
        <f t="shared" si="54"/>
        <v>0</v>
      </c>
      <c r="Q79" s="617">
        <f t="shared" si="54"/>
        <v>4.2542720465106702E-2</v>
      </c>
      <c r="R79" s="670" t="s">
        <v>1405</v>
      </c>
      <c r="S79" s="117"/>
      <c r="T79" s="117"/>
      <c r="U79" s="117"/>
    </row>
    <row r="80" spans="1:21">
      <c r="A80" s="576"/>
      <c r="B80" s="609" t="s">
        <v>623</v>
      </c>
      <c r="C80" s="624" t="s">
        <v>33</v>
      </c>
      <c r="D80" s="694">
        <v>0</v>
      </c>
      <c r="E80" s="617">
        <f t="shared" si="5"/>
        <v>0</v>
      </c>
      <c r="F80" s="611">
        <f t="shared" si="52"/>
        <v>0</v>
      </c>
      <c r="G80" s="612">
        <f t="shared" si="52"/>
        <v>0</v>
      </c>
      <c r="H80" s="695">
        <f t="shared" si="52"/>
        <v>0</v>
      </c>
      <c r="I80" s="617">
        <f t="shared" si="40"/>
        <v>0</v>
      </c>
      <c r="J80" s="611">
        <f t="shared" si="53"/>
        <v>0</v>
      </c>
      <c r="K80" s="612">
        <f t="shared" si="53"/>
        <v>0</v>
      </c>
      <c r="L80" s="695">
        <f t="shared" si="53"/>
        <v>0</v>
      </c>
      <c r="M80" s="617">
        <f t="shared" si="53"/>
        <v>0</v>
      </c>
      <c r="N80" s="696">
        <f t="shared" si="4"/>
        <v>0</v>
      </c>
      <c r="O80" s="612">
        <f t="shared" si="54"/>
        <v>0</v>
      </c>
      <c r="P80" s="697">
        <f t="shared" si="54"/>
        <v>0</v>
      </c>
      <c r="Q80" s="617">
        <f t="shared" si="54"/>
        <v>0</v>
      </c>
      <c r="R80" s="670" t="s">
        <v>1407</v>
      </c>
      <c r="S80" s="117"/>
      <c r="T80" s="117"/>
      <c r="U80" s="117"/>
    </row>
    <row r="81" spans="1:21">
      <c r="A81" s="576"/>
      <c r="B81" s="600" t="s">
        <v>403</v>
      </c>
      <c r="C81" s="623" t="s">
        <v>35</v>
      </c>
      <c r="D81" s="602">
        <f>D82+D86</f>
        <v>0</v>
      </c>
      <c r="E81" s="603">
        <f t="shared" si="5"/>
        <v>0</v>
      </c>
      <c r="F81" s="604">
        <f>F82+F86</f>
        <v>0</v>
      </c>
      <c r="G81" s="605">
        <f>G82+G86</f>
        <v>0</v>
      </c>
      <c r="H81" s="606">
        <f>H82+H86</f>
        <v>0</v>
      </c>
      <c r="I81" s="603">
        <f t="shared" si="40"/>
        <v>0</v>
      </c>
      <c r="J81" s="604">
        <f t="shared" ref="J81:Q81" si="55">J82+J86</f>
        <v>0</v>
      </c>
      <c r="K81" s="605">
        <f t="shared" si="55"/>
        <v>0</v>
      </c>
      <c r="L81" s="606">
        <f t="shared" si="55"/>
        <v>0</v>
      </c>
      <c r="M81" s="603">
        <f t="shared" si="55"/>
        <v>0</v>
      </c>
      <c r="N81" s="607">
        <f t="shared" si="4"/>
        <v>0</v>
      </c>
      <c r="O81" s="605">
        <f>O82+O86</f>
        <v>0</v>
      </c>
      <c r="P81" s="608">
        <f t="shared" si="55"/>
        <v>0</v>
      </c>
      <c r="Q81" s="603">
        <f t="shared" si="55"/>
        <v>0</v>
      </c>
      <c r="S81" s="117"/>
      <c r="T81" s="117"/>
      <c r="U81" s="117"/>
    </row>
    <row r="82" spans="1:21">
      <c r="A82" s="576"/>
      <c r="B82" s="609" t="s">
        <v>404</v>
      </c>
      <c r="C82" s="624" t="s">
        <v>37</v>
      </c>
      <c r="D82" s="694">
        <v>0</v>
      </c>
      <c r="E82" s="617">
        <f t="shared" si="5"/>
        <v>0</v>
      </c>
      <c r="F82" s="611">
        <f>IFERROR($D82*F106/100, 0)</f>
        <v>0</v>
      </c>
      <c r="G82" s="612">
        <f>IFERROR($D82*G106/100, 0)</f>
        <v>0</v>
      </c>
      <c r="H82" s="695">
        <f>IFERROR($D82*H106/100, 0)</f>
        <v>0</v>
      </c>
      <c r="I82" s="617">
        <f t="shared" si="40"/>
        <v>0</v>
      </c>
      <c r="J82" s="611">
        <f>IFERROR($D82*J106/100, 0)</f>
        <v>0</v>
      </c>
      <c r="K82" s="612">
        <f>IFERROR($D82*K106/100, 0)</f>
        <v>0</v>
      </c>
      <c r="L82" s="695">
        <f>IFERROR($D82*L106/100, 0)</f>
        <v>0</v>
      </c>
      <c r="M82" s="617">
        <f>IFERROR($D82*M106/100, 0)</f>
        <v>0</v>
      </c>
      <c r="N82" s="696">
        <f t="shared" si="4"/>
        <v>0</v>
      </c>
      <c r="O82" s="612">
        <f>IFERROR($D82*O106/100, 0)</f>
        <v>0</v>
      </c>
      <c r="P82" s="697">
        <f>IFERROR($D82*P106/100, 0)</f>
        <v>0</v>
      </c>
      <c r="Q82" s="617">
        <f>IFERROR($D82*Q106/100, 0)</f>
        <v>0</v>
      </c>
      <c r="R82" s="670" t="s">
        <v>1409</v>
      </c>
      <c r="S82" s="117"/>
      <c r="T82" s="117"/>
      <c r="U82" s="117"/>
    </row>
    <row r="83" spans="1:21">
      <c r="A83" s="576"/>
      <c r="B83" s="609" t="s">
        <v>405</v>
      </c>
      <c r="C83" s="634" t="s">
        <v>40</v>
      </c>
      <c r="D83" s="694">
        <v>0</v>
      </c>
      <c r="E83" s="617">
        <f t="shared" ref="E83:E85" si="56">SUM(F83:H83)</f>
        <v>0</v>
      </c>
      <c r="F83" s="611">
        <f t="shared" ref="F83:H86" si="57">IFERROR($D83*F107/100, 0)</f>
        <v>0</v>
      </c>
      <c r="G83" s="612">
        <f t="shared" si="57"/>
        <v>0</v>
      </c>
      <c r="H83" s="695">
        <f t="shared" si="57"/>
        <v>0</v>
      </c>
      <c r="I83" s="617">
        <f t="shared" ref="I83:I85" si="58">SUM(J83:L83)</f>
        <v>0</v>
      </c>
      <c r="J83" s="611">
        <f t="shared" ref="J83:Q86" si="59">IFERROR($D83*J107/100, 0)</f>
        <v>0</v>
      </c>
      <c r="K83" s="612">
        <f t="shared" si="59"/>
        <v>0</v>
      </c>
      <c r="L83" s="695">
        <f t="shared" si="59"/>
        <v>0</v>
      </c>
      <c r="M83" s="617">
        <f t="shared" si="59"/>
        <v>0</v>
      </c>
      <c r="N83" s="696">
        <f t="shared" si="4"/>
        <v>0</v>
      </c>
      <c r="O83" s="612">
        <f t="shared" ref="O83:Q85" si="60">IFERROR($D83*O107/100, 0)</f>
        <v>0</v>
      </c>
      <c r="P83" s="697">
        <f t="shared" si="60"/>
        <v>0</v>
      </c>
      <c r="Q83" s="617">
        <f t="shared" si="60"/>
        <v>0</v>
      </c>
      <c r="R83" s="670" t="s">
        <v>1411</v>
      </c>
      <c r="S83" s="117"/>
      <c r="T83" s="117"/>
      <c r="U83" s="117"/>
    </row>
    <row r="84" spans="1:21">
      <c r="A84" s="576"/>
      <c r="B84" s="609" t="s">
        <v>406</v>
      </c>
      <c r="C84" s="634" t="s">
        <v>43</v>
      </c>
      <c r="D84" s="694">
        <v>0</v>
      </c>
      <c r="E84" s="617">
        <f t="shared" si="56"/>
        <v>0</v>
      </c>
      <c r="F84" s="611">
        <f t="shared" si="57"/>
        <v>0</v>
      </c>
      <c r="G84" s="612">
        <f t="shared" si="57"/>
        <v>0</v>
      </c>
      <c r="H84" s="695">
        <f t="shared" si="57"/>
        <v>0</v>
      </c>
      <c r="I84" s="617">
        <f t="shared" si="58"/>
        <v>0</v>
      </c>
      <c r="J84" s="611">
        <f t="shared" si="59"/>
        <v>0</v>
      </c>
      <c r="K84" s="612">
        <f t="shared" si="59"/>
        <v>0</v>
      </c>
      <c r="L84" s="695">
        <f t="shared" si="59"/>
        <v>0</v>
      </c>
      <c r="M84" s="617">
        <f t="shared" si="59"/>
        <v>0</v>
      </c>
      <c r="N84" s="696">
        <f t="shared" si="4"/>
        <v>0</v>
      </c>
      <c r="O84" s="612">
        <f t="shared" si="60"/>
        <v>0</v>
      </c>
      <c r="P84" s="697">
        <f t="shared" si="60"/>
        <v>0</v>
      </c>
      <c r="Q84" s="617">
        <f t="shared" si="60"/>
        <v>0</v>
      </c>
      <c r="R84" s="670" t="s">
        <v>1413</v>
      </c>
      <c r="S84" s="117"/>
      <c r="T84" s="117"/>
      <c r="U84" s="117"/>
    </row>
    <row r="85" spans="1:21" ht="26.25">
      <c r="A85" s="576"/>
      <c r="B85" s="609" t="s">
        <v>407</v>
      </c>
      <c r="C85" s="634" t="s">
        <v>603</v>
      </c>
      <c r="D85" s="694">
        <v>0</v>
      </c>
      <c r="E85" s="617">
        <f t="shared" si="56"/>
        <v>0</v>
      </c>
      <c r="F85" s="611">
        <f t="shared" si="57"/>
        <v>0</v>
      </c>
      <c r="G85" s="612">
        <f t="shared" si="57"/>
        <v>0</v>
      </c>
      <c r="H85" s="695">
        <f t="shared" si="57"/>
        <v>0</v>
      </c>
      <c r="I85" s="617">
        <f t="shared" si="58"/>
        <v>0</v>
      </c>
      <c r="J85" s="611">
        <f t="shared" si="59"/>
        <v>0</v>
      </c>
      <c r="K85" s="612">
        <f t="shared" si="59"/>
        <v>0</v>
      </c>
      <c r="L85" s="695">
        <f t="shared" si="59"/>
        <v>0</v>
      </c>
      <c r="M85" s="617">
        <f t="shared" si="59"/>
        <v>0</v>
      </c>
      <c r="N85" s="696">
        <f t="shared" si="4"/>
        <v>0</v>
      </c>
      <c r="O85" s="612">
        <f t="shared" si="60"/>
        <v>0</v>
      </c>
      <c r="P85" s="697">
        <f t="shared" si="60"/>
        <v>0</v>
      </c>
      <c r="Q85" s="617">
        <f t="shared" si="60"/>
        <v>0</v>
      </c>
      <c r="R85" s="670" t="s">
        <v>1415</v>
      </c>
      <c r="S85" s="117"/>
      <c r="T85" s="117"/>
      <c r="U85" s="117"/>
    </row>
    <row r="86" spans="1:21" ht="26.25">
      <c r="A86" s="576"/>
      <c r="B86" s="609" t="s">
        <v>408</v>
      </c>
      <c r="C86" s="634" t="s">
        <v>604</v>
      </c>
      <c r="D86" s="694">
        <v>0</v>
      </c>
      <c r="E86" s="617">
        <f t="shared" si="5"/>
        <v>0</v>
      </c>
      <c r="F86" s="611">
        <f t="shared" si="57"/>
        <v>0</v>
      </c>
      <c r="G86" s="612">
        <f t="shared" si="57"/>
        <v>0</v>
      </c>
      <c r="H86" s="695">
        <f t="shared" si="57"/>
        <v>0</v>
      </c>
      <c r="I86" s="617">
        <f t="shared" si="40"/>
        <v>0</v>
      </c>
      <c r="J86" s="611">
        <f t="shared" si="59"/>
        <v>0</v>
      </c>
      <c r="K86" s="612">
        <f t="shared" si="59"/>
        <v>0</v>
      </c>
      <c r="L86" s="695">
        <f t="shared" si="59"/>
        <v>0</v>
      </c>
      <c r="M86" s="617">
        <f t="shared" si="59"/>
        <v>0</v>
      </c>
      <c r="N86" s="696">
        <f t="shared" si="4"/>
        <v>0</v>
      </c>
      <c r="O86" s="612">
        <f>IFERROR($D86*O110/100, 0)</f>
        <v>0</v>
      </c>
      <c r="P86" s="697">
        <f t="shared" si="59"/>
        <v>0</v>
      </c>
      <c r="Q86" s="617">
        <f t="shared" si="59"/>
        <v>0</v>
      </c>
      <c r="R86" s="670" t="s">
        <v>1417</v>
      </c>
      <c r="S86" s="117"/>
      <c r="T86" s="117"/>
      <c r="U86" s="117"/>
    </row>
    <row r="87" spans="1:21">
      <c r="A87" s="576"/>
      <c r="B87" s="600" t="s">
        <v>409</v>
      </c>
      <c r="C87" s="636" t="s">
        <v>51</v>
      </c>
      <c r="D87" s="637">
        <f>D88+D89</f>
        <v>122.29647</v>
      </c>
      <c r="E87" s="638">
        <f t="shared" si="5"/>
        <v>44.038717231421366</v>
      </c>
      <c r="F87" s="639">
        <f>F88+F89</f>
        <v>4.6973896716707637</v>
      </c>
      <c r="G87" s="640">
        <f>G88+G89</f>
        <v>6.034860378294864</v>
      </c>
      <c r="H87" s="641">
        <f>H88+H89</f>
        <v>33.306467181455737</v>
      </c>
      <c r="I87" s="638">
        <f t="shared" si="40"/>
        <v>73.971844684481155</v>
      </c>
      <c r="J87" s="639">
        <f t="shared" ref="J87:Q87" si="61">J88+J89</f>
        <v>47.478460389408525</v>
      </c>
      <c r="K87" s="640">
        <f t="shared" si="61"/>
        <v>20.746246693845322</v>
      </c>
      <c r="L87" s="641">
        <f t="shared" si="61"/>
        <v>5.7471376012273128</v>
      </c>
      <c r="M87" s="638">
        <f t="shared" si="61"/>
        <v>3.4145423159791077</v>
      </c>
      <c r="N87" s="642">
        <f t="shared" si="4"/>
        <v>0.29461413917190621</v>
      </c>
      <c r="O87" s="640">
        <f>O88+O89</f>
        <v>0.29461413917190621</v>
      </c>
      <c r="P87" s="677">
        <f t="shared" si="61"/>
        <v>0</v>
      </c>
      <c r="Q87" s="638">
        <f t="shared" si="61"/>
        <v>0.57675162894644849</v>
      </c>
      <c r="S87" s="117"/>
      <c r="T87" s="117"/>
      <c r="U87" s="117"/>
    </row>
    <row r="88" spans="1:21">
      <c r="A88" s="576"/>
      <c r="B88" s="643" t="s">
        <v>624</v>
      </c>
      <c r="C88" s="644" t="s">
        <v>53</v>
      </c>
      <c r="D88" s="698">
        <v>12.2</v>
      </c>
      <c r="E88" s="617">
        <f t="shared" si="5"/>
        <v>4.3931958970143672</v>
      </c>
      <c r="F88" s="611">
        <f t="shared" ref="F88:H89" si="62">IFERROR($D88*F111/100, 0)</f>
        <v>0.46860023019784064</v>
      </c>
      <c r="G88" s="612">
        <f t="shared" si="62"/>
        <v>0.60202307241735875</v>
      </c>
      <c r="H88" s="695">
        <f t="shared" si="62"/>
        <v>3.3225725943991677</v>
      </c>
      <c r="I88" s="617">
        <f t="shared" si="40"/>
        <v>7.379252280549637</v>
      </c>
      <c r="J88" s="611">
        <f t="shared" ref="J88:M89" si="63">IFERROR($D88*J111/100, 0)</f>
        <v>4.7363363533778537</v>
      </c>
      <c r="K88" s="612">
        <f t="shared" si="63"/>
        <v>2.0695953829649611</v>
      </c>
      <c r="L88" s="695">
        <f t="shared" si="63"/>
        <v>0.57332054420682144</v>
      </c>
      <c r="M88" s="617">
        <f t="shared" si="63"/>
        <v>0.34062648132808016</v>
      </c>
      <c r="N88" s="696">
        <f t="shared" si="4"/>
        <v>2.9389993823184395E-2</v>
      </c>
      <c r="O88" s="612">
        <f t="shared" ref="O88:Q89" si="64">IFERROR($D88*O111/100, 0)</f>
        <v>2.9389993823184395E-2</v>
      </c>
      <c r="P88" s="697">
        <f t="shared" si="64"/>
        <v>0</v>
      </c>
      <c r="Q88" s="617">
        <f t="shared" si="64"/>
        <v>5.7535347284730885E-2</v>
      </c>
      <c r="R88" s="2" t="s">
        <v>1419</v>
      </c>
      <c r="S88" s="117"/>
      <c r="T88" s="117"/>
      <c r="U88" s="117"/>
    </row>
    <row r="89" spans="1:21" ht="26.25">
      <c r="A89" s="576"/>
      <c r="B89" s="643" t="s">
        <v>625</v>
      </c>
      <c r="C89" s="651" t="s">
        <v>55</v>
      </c>
      <c r="D89" s="699">
        <v>110.09647</v>
      </c>
      <c r="E89" s="617">
        <f t="shared" si="5"/>
        <v>39.645521334407</v>
      </c>
      <c r="F89" s="611">
        <f t="shared" si="62"/>
        <v>4.228789441472923</v>
      </c>
      <c r="G89" s="612">
        <f t="shared" si="62"/>
        <v>5.4328373058775057</v>
      </c>
      <c r="H89" s="695">
        <f t="shared" si="62"/>
        <v>29.983894587056572</v>
      </c>
      <c r="I89" s="617">
        <f t="shared" si="40"/>
        <v>66.592592403931519</v>
      </c>
      <c r="J89" s="611">
        <f t="shared" si="63"/>
        <v>42.742124036030674</v>
      </c>
      <c r="K89" s="612">
        <f t="shared" si="63"/>
        <v>18.676651310880359</v>
      </c>
      <c r="L89" s="695">
        <f t="shared" si="63"/>
        <v>5.1738170570204911</v>
      </c>
      <c r="M89" s="617">
        <f t="shared" si="63"/>
        <v>3.0739158346510278</v>
      </c>
      <c r="N89" s="696">
        <f t="shared" si="4"/>
        <v>0.2652241453487218</v>
      </c>
      <c r="O89" s="612">
        <f t="shared" si="64"/>
        <v>0.2652241453487218</v>
      </c>
      <c r="P89" s="697">
        <f t="shared" si="64"/>
        <v>0</v>
      </c>
      <c r="Q89" s="617">
        <f t="shared" si="64"/>
        <v>0.51921628166171763</v>
      </c>
      <c r="R89" s="2" t="s">
        <v>1421</v>
      </c>
      <c r="S89" s="117"/>
      <c r="T89" s="117"/>
      <c r="U89" s="117"/>
    </row>
    <row r="90" spans="1:21">
      <c r="A90" s="576"/>
      <c r="B90" s="652" t="s">
        <v>410</v>
      </c>
      <c r="C90" s="653" t="s">
        <v>605</v>
      </c>
      <c r="D90" s="637">
        <f>D91+D92+D93</f>
        <v>0</v>
      </c>
      <c r="E90" s="638">
        <f t="shared" ref="E90:Q90" si="65">E91+E92+E93</f>
        <v>0</v>
      </c>
      <c r="F90" s="637">
        <f t="shared" si="65"/>
        <v>0</v>
      </c>
      <c r="G90" s="621">
        <f t="shared" si="65"/>
        <v>0</v>
      </c>
      <c r="H90" s="621">
        <f t="shared" si="65"/>
        <v>0</v>
      </c>
      <c r="I90" s="638">
        <f t="shared" si="65"/>
        <v>0</v>
      </c>
      <c r="J90" s="637">
        <f t="shared" si="65"/>
        <v>0</v>
      </c>
      <c r="K90" s="621">
        <f t="shared" si="65"/>
        <v>0</v>
      </c>
      <c r="L90" s="621">
        <f t="shared" si="65"/>
        <v>0</v>
      </c>
      <c r="M90" s="622">
        <f t="shared" si="65"/>
        <v>0</v>
      </c>
      <c r="N90" s="642">
        <f t="shared" ref="N90:N93" si="66">O90+P90</f>
        <v>0</v>
      </c>
      <c r="O90" s="621">
        <f>O91+O92+O93</f>
        <v>0</v>
      </c>
      <c r="P90" s="700">
        <f t="shared" si="65"/>
        <v>0</v>
      </c>
      <c r="Q90" s="622">
        <f t="shared" si="65"/>
        <v>0</v>
      </c>
      <c r="S90" s="117"/>
      <c r="T90" s="117"/>
      <c r="U90" s="117"/>
    </row>
    <row r="91" spans="1:21">
      <c r="A91" s="576"/>
      <c r="B91" s="654" t="s">
        <v>411</v>
      </c>
      <c r="C91" s="651" t="s">
        <v>47</v>
      </c>
      <c r="D91" s="699">
        <v>0</v>
      </c>
      <c r="E91" s="617">
        <f>SUM(F91:H91)</f>
        <v>0</v>
      </c>
      <c r="F91" s="611">
        <f t="shared" ref="F91:H93" si="67">IFERROR($D91*F113/100, 0)</f>
        <v>0</v>
      </c>
      <c r="G91" s="612">
        <f t="shared" si="67"/>
        <v>0</v>
      </c>
      <c r="H91" s="695">
        <f t="shared" si="67"/>
        <v>0</v>
      </c>
      <c r="I91" s="617">
        <f t="shared" si="40"/>
        <v>0</v>
      </c>
      <c r="J91" s="611">
        <f t="shared" ref="J91:M93" si="68">IFERROR($D91*J113/100, 0)</f>
        <v>0</v>
      </c>
      <c r="K91" s="612">
        <f t="shared" si="68"/>
        <v>0</v>
      </c>
      <c r="L91" s="695">
        <f t="shared" si="68"/>
        <v>0</v>
      </c>
      <c r="M91" s="617">
        <f t="shared" si="68"/>
        <v>0</v>
      </c>
      <c r="N91" s="696">
        <f t="shared" si="66"/>
        <v>0</v>
      </c>
      <c r="O91" s="612">
        <f t="shared" ref="O91:Q93" si="69">IFERROR($D91*O113/100, 0)</f>
        <v>0</v>
      </c>
      <c r="P91" s="697">
        <f t="shared" si="69"/>
        <v>0</v>
      </c>
      <c r="Q91" s="617">
        <f t="shared" si="69"/>
        <v>0</v>
      </c>
      <c r="R91" s="2" t="s">
        <v>1423</v>
      </c>
      <c r="S91" s="117"/>
      <c r="T91" s="117"/>
      <c r="U91" s="117"/>
    </row>
    <row r="92" spans="1:21">
      <c r="A92" s="576"/>
      <c r="B92" s="643" t="s">
        <v>412</v>
      </c>
      <c r="C92" s="651" t="s">
        <v>1439</v>
      </c>
      <c r="D92" s="699">
        <v>0</v>
      </c>
      <c r="E92" s="617">
        <f>SUM(F92:H92)</f>
        <v>0</v>
      </c>
      <c r="F92" s="611">
        <f t="shared" si="67"/>
        <v>0</v>
      </c>
      <c r="G92" s="612">
        <f t="shared" si="67"/>
        <v>0</v>
      </c>
      <c r="H92" s="695">
        <f t="shared" si="67"/>
        <v>0</v>
      </c>
      <c r="I92" s="617">
        <f t="shared" si="40"/>
        <v>0</v>
      </c>
      <c r="J92" s="611">
        <f t="shared" si="68"/>
        <v>0</v>
      </c>
      <c r="K92" s="612">
        <f t="shared" si="68"/>
        <v>0</v>
      </c>
      <c r="L92" s="695">
        <f t="shared" si="68"/>
        <v>0</v>
      </c>
      <c r="M92" s="617">
        <f t="shared" si="68"/>
        <v>0</v>
      </c>
      <c r="N92" s="696">
        <f t="shared" si="66"/>
        <v>0</v>
      </c>
      <c r="O92" s="612">
        <f t="shared" si="69"/>
        <v>0</v>
      </c>
      <c r="P92" s="697">
        <f t="shared" si="69"/>
        <v>0</v>
      </c>
      <c r="Q92" s="617">
        <f t="shared" si="69"/>
        <v>0</v>
      </c>
      <c r="R92" s="2" t="s">
        <v>1425</v>
      </c>
      <c r="S92" s="117"/>
      <c r="T92" s="117"/>
      <c r="U92" s="117"/>
    </row>
    <row r="93" spans="1:21" ht="15.75" thickBot="1">
      <c r="A93" s="576"/>
      <c r="B93" s="701" t="s">
        <v>413</v>
      </c>
      <c r="C93" s="656" t="s">
        <v>1439</v>
      </c>
      <c r="D93" s="698">
        <v>0</v>
      </c>
      <c r="E93" s="702">
        <f>SUM(F93:H93)</f>
        <v>0</v>
      </c>
      <c r="F93" s="703">
        <f t="shared" si="67"/>
        <v>0</v>
      </c>
      <c r="G93" s="704">
        <f t="shared" si="67"/>
        <v>0</v>
      </c>
      <c r="H93" s="705">
        <f t="shared" si="67"/>
        <v>0</v>
      </c>
      <c r="I93" s="706">
        <f t="shared" si="40"/>
        <v>0</v>
      </c>
      <c r="J93" s="703">
        <f t="shared" si="68"/>
        <v>0</v>
      </c>
      <c r="K93" s="704">
        <f t="shared" si="68"/>
        <v>0</v>
      </c>
      <c r="L93" s="705">
        <f t="shared" si="68"/>
        <v>0</v>
      </c>
      <c r="M93" s="706">
        <f t="shared" si="68"/>
        <v>0</v>
      </c>
      <c r="N93" s="707">
        <f t="shared" si="66"/>
        <v>0</v>
      </c>
      <c r="O93" s="704">
        <f t="shared" si="69"/>
        <v>0</v>
      </c>
      <c r="P93" s="708">
        <f t="shared" si="69"/>
        <v>0</v>
      </c>
      <c r="Q93" s="706">
        <f t="shared" si="69"/>
        <v>0</v>
      </c>
      <c r="R93" s="2" t="s">
        <v>1427</v>
      </c>
      <c r="S93" s="117"/>
      <c r="T93" s="117"/>
      <c r="U93" s="117"/>
    </row>
    <row r="94" spans="1:21" ht="64.5" thickBot="1">
      <c r="A94" s="576"/>
      <c r="B94" s="579" t="s">
        <v>137</v>
      </c>
      <c r="C94" s="709" t="s">
        <v>626</v>
      </c>
      <c r="D94" s="581" t="s">
        <v>239</v>
      </c>
      <c r="E94" s="582" t="s">
        <v>240</v>
      </c>
      <c r="F94" s="583" t="s">
        <v>241</v>
      </c>
      <c r="G94" s="584" t="s">
        <v>242</v>
      </c>
      <c r="H94" s="585" t="s">
        <v>243</v>
      </c>
      <c r="I94" s="582" t="s">
        <v>244</v>
      </c>
      <c r="J94" s="583" t="s">
        <v>245</v>
      </c>
      <c r="K94" s="584" t="s">
        <v>246</v>
      </c>
      <c r="L94" s="710" t="s">
        <v>247</v>
      </c>
      <c r="M94" s="582" t="s">
        <v>248</v>
      </c>
      <c r="N94" s="586" t="s">
        <v>249</v>
      </c>
      <c r="O94" s="588" t="s">
        <v>590</v>
      </c>
      <c r="P94" s="711" t="s">
        <v>251</v>
      </c>
      <c r="Q94" s="590" t="s">
        <v>252</v>
      </c>
      <c r="S94" s="117"/>
      <c r="T94" s="117"/>
      <c r="U94" s="117"/>
    </row>
    <row r="95" spans="1:21" ht="25.5">
      <c r="A95" s="576" t="s">
        <v>1387</v>
      </c>
      <c r="B95" s="712" t="s">
        <v>139</v>
      </c>
      <c r="C95" s="713" t="s">
        <v>1388</v>
      </c>
      <c r="D95" s="714">
        <f t="shared" ref="D95:D115" si="70">O95+E95+I95+M95+P95+Q95</f>
        <v>100</v>
      </c>
      <c r="E95" s="715">
        <f>SUM(F95:H95)</f>
        <v>36.009802434543992</v>
      </c>
      <c r="F95" s="716">
        <v>3.8409854934249235</v>
      </c>
      <c r="G95" s="717">
        <v>4.9346153476832688</v>
      </c>
      <c r="H95" s="718">
        <v>27.234201593435802</v>
      </c>
      <c r="I95" s="715">
        <f t="shared" ref="I95:I115" si="71">SUM(J95:L95)</f>
        <v>60.485674430734726</v>
      </c>
      <c r="J95" s="716">
        <v>38.822429126047979</v>
      </c>
      <c r="K95" s="717">
        <v>16.963896581680011</v>
      </c>
      <c r="L95" s="718">
        <v>4.6993487230067332</v>
      </c>
      <c r="M95" s="719">
        <v>2.7920203387547553</v>
      </c>
      <c r="N95" s="720">
        <f t="shared" ref="N95:N142" si="72">O95+P95</f>
        <v>0.24090158871462619</v>
      </c>
      <c r="O95" s="717">
        <v>0.24090158871462619</v>
      </c>
      <c r="P95" s="721">
        <v>0</v>
      </c>
      <c r="Q95" s="719">
        <v>0.47160120725189253</v>
      </c>
      <c r="R95" s="2" t="s">
        <v>627</v>
      </c>
      <c r="S95" s="117"/>
      <c r="T95" s="117"/>
      <c r="U95" s="117"/>
    </row>
    <row r="96" spans="1:21" ht="25.5">
      <c r="A96" s="576" t="s">
        <v>1389</v>
      </c>
      <c r="B96" s="722" t="s">
        <v>141</v>
      </c>
      <c r="C96" s="723" t="s">
        <v>1390</v>
      </c>
      <c r="D96" s="724">
        <f t="shared" si="70"/>
        <v>100</v>
      </c>
      <c r="E96" s="725">
        <f t="shared" ref="E96:E115" si="73">SUM(F96:H96)</f>
        <v>36.009802434543992</v>
      </c>
      <c r="F96" s="726">
        <v>3.8409854934249235</v>
      </c>
      <c r="G96" s="727">
        <v>4.9346153476832688</v>
      </c>
      <c r="H96" s="728">
        <v>27.234201593435802</v>
      </c>
      <c r="I96" s="725">
        <f t="shared" si="71"/>
        <v>60.485674430734726</v>
      </c>
      <c r="J96" s="726">
        <v>38.822429126047979</v>
      </c>
      <c r="K96" s="727">
        <v>16.963896581680011</v>
      </c>
      <c r="L96" s="728">
        <v>4.6993487230067332</v>
      </c>
      <c r="M96" s="729">
        <v>2.7920203387547553</v>
      </c>
      <c r="N96" s="720">
        <f t="shared" si="72"/>
        <v>0.24090158871462619</v>
      </c>
      <c r="O96" s="727">
        <v>0.24090158871462619</v>
      </c>
      <c r="P96" s="730">
        <v>0</v>
      </c>
      <c r="Q96" s="729">
        <v>0.47160120725189253</v>
      </c>
      <c r="R96" s="2" t="s">
        <v>628</v>
      </c>
      <c r="S96" s="117"/>
      <c r="T96" s="117"/>
      <c r="U96" s="117"/>
    </row>
    <row r="97" spans="1:21" ht="25.5">
      <c r="A97" s="576" t="s">
        <v>1391</v>
      </c>
      <c r="B97" s="722" t="s">
        <v>143</v>
      </c>
      <c r="C97" s="723" t="s">
        <v>1392</v>
      </c>
      <c r="D97" s="724">
        <f t="shared" si="70"/>
        <v>100</v>
      </c>
      <c r="E97" s="725">
        <f t="shared" si="73"/>
        <v>36.009802434543992</v>
      </c>
      <c r="F97" s="726">
        <v>3.8409854934249235</v>
      </c>
      <c r="G97" s="727">
        <v>4.9346153476832688</v>
      </c>
      <c r="H97" s="728">
        <v>27.234201593435802</v>
      </c>
      <c r="I97" s="725">
        <f t="shared" si="71"/>
        <v>60.485674430734726</v>
      </c>
      <c r="J97" s="726">
        <v>38.822429126047979</v>
      </c>
      <c r="K97" s="727">
        <v>16.963896581680011</v>
      </c>
      <c r="L97" s="728">
        <v>4.6993487230067332</v>
      </c>
      <c r="M97" s="729">
        <v>2.7920203387547553</v>
      </c>
      <c r="N97" s="720">
        <f t="shared" si="72"/>
        <v>0.24090158871462619</v>
      </c>
      <c r="O97" s="727">
        <v>0.24090158871462619</v>
      </c>
      <c r="P97" s="730">
        <v>0</v>
      </c>
      <c r="Q97" s="729">
        <v>0.47160120725189253</v>
      </c>
      <c r="R97" s="2" t="s">
        <v>629</v>
      </c>
      <c r="S97" s="117"/>
      <c r="T97" s="117"/>
      <c r="U97" s="117"/>
    </row>
    <row r="98" spans="1:21" ht="25.5">
      <c r="A98" s="576" t="s">
        <v>1393</v>
      </c>
      <c r="B98" s="731" t="s">
        <v>451</v>
      </c>
      <c r="C98" s="723" t="s">
        <v>1394</v>
      </c>
      <c r="D98" s="724">
        <f t="shared" si="70"/>
        <v>100</v>
      </c>
      <c r="E98" s="725">
        <f t="shared" si="73"/>
        <v>36.009802434543992</v>
      </c>
      <c r="F98" s="726">
        <v>3.8409854934249235</v>
      </c>
      <c r="G98" s="727">
        <v>4.9346153476832688</v>
      </c>
      <c r="H98" s="728">
        <v>27.234201593435802</v>
      </c>
      <c r="I98" s="725">
        <f t="shared" si="71"/>
        <v>60.485674430734726</v>
      </c>
      <c r="J98" s="726">
        <v>38.822429126047979</v>
      </c>
      <c r="K98" s="727">
        <v>16.963896581680011</v>
      </c>
      <c r="L98" s="728">
        <v>4.6993487230067332</v>
      </c>
      <c r="M98" s="729">
        <v>2.7920203387547553</v>
      </c>
      <c r="N98" s="720">
        <f t="shared" si="72"/>
        <v>0.24090158871462619</v>
      </c>
      <c r="O98" s="727">
        <v>0.24090158871462619</v>
      </c>
      <c r="P98" s="730">
        <v>0</v>
      </c>
      <c r="Q98" s="729">
        <v>0.47160120725189253</v>
      </c>
      <c r="R98" s="2" t="s">
        <v>630</v>
      </c>
      <c r="S98" s="117"/>
      <c r="T98" s="117"/>
      <c r="U98" s="117"/>
    </row>
    <row r="99" spans="1:21" ht="25.5">
      <c r="A99" s="576" t="s">
        <v>1395</v>
      </c>
      <c r="B99" s="722" t="s">
        <v>455</v>
      </c>
      <c r="C99" s="723" t="s">
        <v>1396</v>
      </c>
      <c r="D99" s="724">
        <f t="shared" si="70"/>
        <v>100</v>
      </c>
      <c r="E99" s="725">
        <f t="shared" si="73"/>
        <v>36.009802434543992</v>
      </c>
      <c r="F99" s="726">
        <v>3.8409854934249235</v>
      </c>
      <c r="G99" s="727">
        <v>4.9346153476832688</v>
      </c>
      <c r="H99" s="728">
        <v>27.234201593435802</v>
      </c>
      <c r="I99" s="725">
        <f t="shared" si="71"/>
        <v>60.485674430734726</v>
      </c>
      <c r="J99" s="726">
        <v>38.822429126047979</v>
      </c>
      <c r="K99" s="727">
        <v>16.963896581680011</v>
      </c>
      <c r="L99" s="728">
        <v>4.6993487230067332</v>
      </c>
      <c r="M99" s="729">
        <v>2.7920203387547553</v>
      </c>
      <c r="N99" s="720">
        <f t="shared" si="72"/>
        <v>0.24090158871462619</v>
      </c>
      <c r="O99" s="727">
        <v>0.24090158871462619</v>
      </c>
      <c r="P99" s="730">
        <v>0</v>
      </c>
      <c r="Q99" s="729">
        <v>0.47160120725189253</v>
      </c>
      <c r="R99" s="2" t="s">
        <v>631</v>
      </c>
      <c r="S99" s="117"/>
      <c r="T99" s="117"/>
      <c r="U99" s="117"/>
    </row>
    <row r="100" spans="1:21" ht="25.5">
      <c r="A100" s="576" t="s">
        <v>1397</v>
      </c>
      <c r="B100" s="722" t="s">
        <v>457</v>
      </c>
      <c r="C100" s="723" t="s">
        <v>1398</v>
      </c>
      <c r="D100" s="724">
        <f t="shared" si="70"/>
        <v>100</v>
      </c>
      <c r="E100" s="725">
        <f t="shared" si="73"/>
        <v>36.009802434543992</v>
      </c>
      <c r="F100" s="726">
        <v>3.8409854934249235</v>
      </c>
      <c r="G100" s="727">
        <v>4.9346153476832688</v>
      </c>
      <c r="H100" s="728">
        <v>27.234201593435802</v>
      </c>
      <c r="I100" s="725">
        <f t="shared" si="71"/>
        <v>60.485674430734726</v>
      </c>
      <c r="J100" s="726">
        <v>38.822429126047979</v>
      </c>
      <c r="K100" s="727">
        <v>16.963896581680011</v>
      </c>
      <c r="L100" s="728">
        <v>4.6993487230067332</v>
      </c>
      <c r="M100" s="729">
        <v>2.7920203387547553</v>
      </c>
      <c r="N100" s="720">
        <f t="shared" si="72"/>
        <v>0.24090158871462619</v>
      </c>
      <c r="O100" s="727">
        <v>0.24090158871462619</v>
      </c>
      <c r="P100" s="730">
        <v>0</v>
      </c>
      <c r="Q100" s="729">
        <v>0.47160120725189253</v>
      </c>
      <c r="R100" s="2" t="s">
        <v>632</v>
      </c>
      <c r="S100" s="117"/>
      <c r="T100" s="117"/>
      <c r="U100" s="117"/>
    </row>
    <row r="101" spans="1:21" ht="25.5">
      <c r="A101" s="576" t="s">
        <v>1399</v>
      </c>
      <c r="B101" s="722" t="s">
        <v>461</v>
      </c>
      <c r="C101" s="723" t="s">
        <v>1400</v>
      </c>
      <c r="D101" s="724">
        <f t="shared" si="70"/>
        <v>100</v>
      </c>
      <c r="E101" s="725">
        <f t="shared" ref="E101:E111" si="74">SUM(F101:H101)</f>
        <v>36.009802434543992</v>
      </c>
      <c r="F101" s="726">
        <v>3.8409854934249235</v>
      </c>
      <c r="G101" s="727">
        <v>4.9346153476832688</v>
      </c>
      <c r="H101" s="728">
        <v>27.234201593435802</v>
      </c>
      <c r="I101" s="725">
        <f t="shared" si="71"/>
        <v>60.485674430734726</v>
      </c>
      <c r="J101" s="726">
        <v>38.822429126047979</v>
      </c>
      <c r="K101" s="727">
        <v>16.963896581680011</v>
      </c>
      <c r="L101" s="728">
        <v>4.6993487230067332</v>
      </c>
      <c r="M101" s="729">
        <v>2.7920203387547553</v>
      </c>
      <c r="N101" s="720">
        <f t="shared" si="72"/>
        <v>0.24090158871462619</v>
      </c>
      <c r="O101" s="727">
        <v>0.24090158871462619</v>
      </c>
      <c r="P101" s="730">
        <v>0</v>
      </c>
      <c r="Q101" s="729">
        <v>0.47160120725189253</v>
      </c>
      <c r="R101" s="2" t="s">
        <v>633</v>
      </c>
      <c r="S101" s="117"/>
      <c r="T101" s="117"/>
      <c r="U101" s="117"/>
    </row>
    <row r="102" spans="1:21" ht="25.5">
      <c r="A102" s="576" t="s">
        <v>1401</v>
      </c>
      <c r="B102" s="722" t="s">
        <v>465</v>
      </c>
      <c r="C102" s="723" t="s">
        <v>1402</v>
      </c>
      <c r="D102" s="724">
        <f t="shared" si="70"/>
        <v>100</v>
      </c>
      <c r="E102" s="725">
        <f t="shared" si="74"/>
        <v>36.009802434543992</v>
      </c>
      <c r="F102" s="726">
        <v>3.8409854934249235</v>
      </c>
      <c r="G102" s="727">
        <v>4.9346153476832688</v>
      </c>
      <c r="H102" s="728">
        <v>27.234201593435802</v>
      </c>
      <c r="I102" s="725">
        <f t="shared" si="71"/>
        <v>60.485674430734726</v>
      </c>
      <c r="J102" s="726">
        <v>38.822429126047979</v>
      </c>
      <c r="K102" s="727">
        <v>16.963896581680011</v>
      </c>
      <c r="L102" s="728">
        <v>4.6993487230067332</v>
      </c>
      <c r="M102" s="729">
        <v>2.7920203387547553</v>
      </c>
      <c r="N102" s="720">
        <f t="shared" si="72"/>
        <v>0.24090158871462619</v>
      </c>
      <c r="O102" s="727">
        <v>0.24090158871462619</v>
      </c>
      <c r="P102" s="730">
        <v>0</v>
      </c>
      <c r="Q102" s="729">
        <v>0.47160120725189253</v>
      </c>
      <c r="R102" s="2" t="s">
        <v>634</v>
      </c>
      <c r="S102" s="117"/>
      <c r="T102" s="117"/>
      <c r="U102" s="117"/>
    </row>
    <row r="103" spans="1:21" ht="25.5">
      <c r="A103" s="576" t="s">
        <v>1403</v>
      </c>
      <c r="B103" s="722" t="s">
        <v>469</v>
      </c>
      <c r="C103" s="723" t="s">
        <v>1404</v>
      </c>
      <c r="D103" s="724">
        <f t="shared" si="70"/>
        <v>100</v>
      </c>
      <c r="E103" s="725">
        <f t="shared" si="74"/>
        <v>36.009802434543992</v>
      </c>
      <c r="F103" s="726">
        <v>3.8409854934249235</v>
      </c>
      <c r="G103" s="727">
        <v>4.9346153476832688</v>
      </c>
      <c r="H103" s="728">
        <v>27.234201593435802</v>
      </c>
      <c r="I103" s="725">
        <f t="shared" si="71"/>
        <v>60.485674430734726</v>
      </c>
      <c r="J103" s="726">
        <v>38.822429126047979</v>
      </c>
      <c r="K103" s="727">
        <v>16.963896581680011</v>
      </c>
      <c r="L103" s="728">
        <v>4.6993487230067332</v>
      </c>
      <c r="M103" s="729">
        <v>2.7920203387547553</v>
      </c>
      <c r="N103" s="720">
        <f t="shared" si="72"/>
        <v>0.24090158871462619</v>
      </c>
      <c r="O103" s="727">
        <v>0.24090158871462619</v>
      </c>
      <c r="P103" s="730">
        <v>0</v>
      </c>
      <c r="Q103" s="729">
        <v>0.47160120725189253</v>
      </c>
      <c r="R103" s="2" t="s">
        <v>635</v>
      </c>
      <c r="S103" s="117"/>
      <c r="T103" s="117"/>
      <c r="U103" s="117"/>
    </row>
    <row r="104" spans="1:21" ht="25.5">
      <c r="A104" s="576" t="s">
        <v>1405</v>
      </c>
      <c r="B104" s="731" t="s">
        <v>485</v>
      </c>
      <c r="C104" s="723" t="s">
        <v>1406</v>
      </c>
      <c r="D104" s="724">
        <f t="shared" si="70"/>
        <v>100</v>
      </c>
      <c r="E104" s="725">
        <f t="shared" si="74"/>
        <v>36.009802434543992</v>
      </c>
      <c r="F104" s="726">
        <v>3.8409854934249235</v>
      </c>
      <c r="G104" s="727">
        <v>4.9346153476832688</v>
      </c>
      <c r="H104" s="728">
        <v>27.234201593435802</v>
      </c>
      <c r="I104" s="725">
        <f t="shared" si="71"/>
        <v>60.485674430734726</v>
      </c>
      <c r="J104" s="726">
        <v>38.822429126047979</v>
      </c>
      <c r="K104" s="727">
        <v>16.963896581680011</v>
      </c>
      <c r="L104" s="728">
        <v>4.6993487230067332</v>
      </c>
      <c r="M104" s="729">
        <v>2.7920203387547553</v>
      </c>
      <c r="N104" s="720">
        <f t="shared" si="72"/>
        <v>0.24090158871462619</v>
      </c>
      <c r="O104" s="727">
        <v>0.24090158871462619</v>
      </c>
      <c r="P104" s="730">
        <v>0</v>
      </c>
      <c r="Q104" s="729">
        <v>0.47160120725189253</v>
      </c>
      <c r="R104" s="2" t="s">
        <v>636</v>
      </c>
      <c r="S104" s="117"/>
      <c r="T104" s="117"/>
      <c r="U104" s="117"/>
    </row>
    <row r="105" spans="1:21" ht="25.5">
      <c r="A105" s="576" t="s">
        <v>1407</v>
      </c>
      <c r="B105" s="731" t="s">
        <v>487</v>
      </c>
      <c r="C105" s="723" t="s">
        <v>1408</v>
      </c>
      <c r="D105" s="724">
        <f t="shared" si="70"/>
        <v>100</v>
      </c>
      <c r="E105" s="725">
        <f t="shared" si="74"/>
        <v>36.009802434543992</v>
      </c>
      <c r="F105" s="726">
        <v>3.8409854934249235</v>
      </c>
      <c r="G105" s="727">
        <v>4.9346153476832688</v>
      </c>
      <c r="H105" s="728">
        <v>27.234201593435802</v>
      </c>
      <c r="I105" s="725">
        <f t="shared" si="71"/>
        <v>60.485674430734726</v>
      </c>
      <c r="J105" s="726">
        <v>38.822429126047979</v>
      </c>
      <c r="K105" s="727">
        <v>16.963896581680011</v>
      </c>
      <c r="L105" s="728">
        <v>4.6993487230067332</v>
      </c>
      <c r="M105" s="729">
        <v>2.7920203387547553</v>
      </c>
      <c r="N105" s="720">
        <f t="shared" si="72"/>
        <v>0.24090158871462619</v>
      </c>
      <c r="O105" s="727">
        <v>0.24090158871462619</v>
      </c>
      <c r="P105" s="730">
        <v>0</v>
      </c>
      <c r="Q105" s="729">
        <v>0.47160120725189253</v>
      </c>
      <c r="R105" s="2" t="s">
        <v>637</v>
      </c>
      <c r="S105" s="117"/>
      <c r="T105" s="117"/>
      <c r="U105" s="117"/>
    </row>
    <row r="106" spans="1:21" ht="25.5">
      <c r="A106" s="576" t="s">
        <v>1409</v>
      </c>
      <c r="B106" s="731" t="s">
        <v>638</v>
      </c>
      <c r="C106" s="723" t="s">
        <v>1410</v>
      </c>
      <c r="D106" s="724">
        <f t="shared" si="70"/>
        <v>100</v>
      </c>
      <c r="E106" s="725">
        <f t="shared" si="74"/>
        <v>36.009802434543992</v>
      </c>
      <c r="F106" s="726">
        <v>3.8409854934249235</v>
      </c>
      <c r="G106" s="727">
        <v>4.9346153476832688</v>
      </c>
      <c r="H106" s="728">
        <v>27.234201593435802</v>
      </c>
      <c r="I106" s="725">
        <f t="shared" si="71"/>
        <v>60.485674430734726</v>
      </c>
      <c r="J106" s="726">
        <v>38.822429126047979</v>
      </c>
      <c r="K106" s="727">
        <v>16.963896581680011</v>
      </c>
      <c r="L106" s="728">
        <v>4.6993487230067332</v>
      </c>
      <c r="M106" s="729">
        <v>2.7920203387547553</v>
      </c>
      <c r="N106" s="720">
        <f t="shared" si="72"/>
        <v>0.24090158871462619</v>
      </c>
      <c r="O106" s="727">
        <v>0.24090158871462619</v>
      </c>
      <c r="P106" s="730">
        <v>0</v>
      </c>
      <c r="Q106" s="729">
        <v>0.47160120725189253</v>
      </c>
      <c r="R106" s="2" t="s">
        <v>639</v>
      </c>
      <c r="S106" s="117"/>
      <c r="T106" s="117"/>
      <c r="U106" s="117"/>
    </row>
    <row r="107" spans="1:21" ht="25.5">
      <c r="A107" s="576" t="s">
        <v>1411</v>
      </c>
      <c r="B107" s="731" t="s">
        <v>640</v>
      </c>
      <c r="C107" s="723" t="s">
        <v>1412</v>
      </c>
      <c r="D107" s="724">
        <f t="shared" si="70"/>
        <v>100</v>
      </c>
      <c r="E107" s="725">
        <f t="shared" si="74"/>
        <v>36.009802434543992</v>
      </c>
      <c r="F107" s="726">
        <v>3.8409854934249235</v>
      </c>
      <c r="G107" s="727">
        <v>4.9346153476832688</v>
      </c>
      <c r="H107" s="728">
        <v>27.234201593435802</v>
      </c>
      <c r="I107" s="725">
        <f t="shared" si="71"/>
        <v>60.485674430734726</v>
      </c>
      <c r="J107" s="726">
        <v>38.822429126047979</v>
      </c>
      <c r="K107" s="727">
        <v>16.963896581680011</v>
      </c>
      <c r="L107" s="728">
        <v>4.6993487230067332</v>
      </c>
      <c r="M107" s="729">
        <v>2.7920203387547553</v>
      </c>
      <c r="N107" s="720">
        <f t="shared" si="72"/>
        <v>0.24090158871462619</v>
      </c>
      <c r="O107" s="727">
        <v>0.24090158871462619</v>
      </c>
      <c r="P107" s="730">
        <v>0</v>
      </c>
      <c r="Q107" s="729">
        <v>0.47160120725189253</v>
      </c>
      <c r="R107" s="2" t="s">
        <v>641</v>
      </c>
      <c r="S107" s="117"/>
      <c r="T107" s="117"/>
      <c r="U107" s="117"/>
    </row>
    <row r="108" spans="1:21" ht="25.5">
      <c r="A108" s="576" t="s">
        <v>1413</v>
      </c>
      <c r="B108" s="731" t="s">
        <v>642</v>
      </c>
      <c r="C108" s="723" t="s">
        <v>1414</v>
      </c>
      <c r="D108" s="724">
        <f t="shared" si="70"/>
        <v>100</v>
      </c>
      <c r="E108" s="725">
        <f t="shared" si="74"/>
        <v>36.009802434543992</v>
      </c>
      <c r="F108" s="726">
        <v>3.8409854934249235</v>
      </c>
      <c r="G108" s="727">
        <v>4.9346153476832688</v>
      </c>
      <c r="H108" s="728">
        <v>27.234201593435802</v>
      </c>
      <c r="I108" s="725">
        <f t="shared" si="71"/>
        <v>60.485674430734726</v>
      </c>
      <c r="J108" s="726">
        <v>38.822429126047979</v>
      </c>
      <c r="K108" s="727">
        <v>16.963896581680011</v>
      </c>
      <c r="L108" s="728">
        <v>4.6993487230067332</v>
      </c>
      <c r="M108" s="729">
        <v>2.7920203387547553</v>
      </c>
      <c r="N108" s="720">
        <f t="shared" si="72"/>
        <v>0.24090158871462619</v>
      </c>
      <c r="O108" s="727">
        <v>0.24090158871462619</v>
      </c>
      <c r="P108" s="730">
        <v>0</v>
      </c>
      <c r="Q108" s="729">
        <v>0.47160120725189253</v>
      </c>
      <c r="R108" s="2" t="s">
        <v>643</v>
      </c>
      <c r="S108" s="117"/>
      <c r="T108" s="117"/>
      <c r="U108" s="117"/>
    </row>
    <row r="109" spans="1:21" ht="25.5">
      <c r="A109" s="576" t="s">
        <v>1415</v>
      </c>
      <c r="B109" s="731" t="s">
        <v>644</v>
      </c>
      <c r="C109" s="723" t="s">
        <v>1416</v>
      </c>
      <c r="D109" s="724">
        <f t="shared" si="70"/>
        <v>100</v>
      </c>
      <c r="E109" s="725">
        <f t="shared" si="74"/>
        <v>36.009802434543992</v>
      </c>
      <c r="F109" s="726">
        <v>3.8409854934249235</v>
      </c>
      <c r="G109" s="727">
        <v>4.9346153476832688</v>
      </c>
      <c r="H109" s="728">
        <v>27.234201593435802</v>
      </c>
      <c r="I109" s="725">
        <f t="shared" si="71"/>
        <v>60.485674430734726</v>
      </c>
      <c r="J109" s="726">
        <v>38.822429126047979</v>
      </c>
      <c r="K109" s="727">
        <v>16.963896581680011</v>
      </c>
      <c r="L109" s="728">
        <v>4.6993487230067332</v>
      </c>
      <c r="M109" s="729">
        <v>2.7920203387547553</v>
      </c>
      <c r="N109" s="720">
        <f t="shared" si="72"/>
        <v>0.24090158871462619</v>
      </c>
      <c r="O109" s="727">
        <v>0.24090158871462619</v>
      </c>
      <c r="P109" s="730">
        <v>0</v>
      </c>
      <c r="Q109" s="729">
        <v>0.47160120725189253</v>
      </c>
      <c r="R109" s="2" t="s">
        <v>645</v>
      </c>
      <c r="S109" s="117"/>
      <c r="T109" s="117"/>
      <c r="U109" s="117"/>
    </row>
    <row r="110" spans="1:21" ht="25.5">
      <c r="A110" s="576" t="s">
        <v>1417</v>
      </c>
      <c r="B110" s="731" t="s">
        <v>646</v>
      </c>
      <c r="C110" s="723" t="s">
        <v>1418</v>
      </c>
      <c r="D110" s="724">
        <f t="shared" si="70"/>
        <v>100</v>
      </c>
      <c r="E110" s="725">
        <f t="shared" si="74"/>
        <v>36.009802434543992</v>
      </c>
      <c r="F110" s="726">
        <v>3.8409854934249235</v>
      </c>
      <c r="G110" s="727">
        <v>4.9346153476832688</v>
      </c>
      <c r="H110" s="728">
        <v>27.234201593435802</v>
      </c>
      <c r="I110" s="725">
        <f t="shared" si="71"/>
        <v>60.485674430734726</v>
      </c>
      <c r="J110" s="726">
        <v>38.822429126047979</v>
      </c>
      <c r="K110" s="727">
        <v>16.963896581680011</v>
      </c>
      <c r="L110" s="728">
        <v>4.6993487230067332</v>
      </c>
      <c r="M110" s="729">
        <v>2.7920203387547553</v>
      </c>
      <c r="N110" s="720">
        <f t="shared" si="72"/>
        <v>0.24090158871462619</v>
      </c>
      <c r="O110" s="727">
        <v>0.24090158871462619</v>
      </c>
      <c r="P110" s="730">
        <v>0</v>
      </c>
      <c r="Q110" s="729">
        <v>0.47160120725189253</v>
      </c>
      <c r="R110" s="2" t="s">
        <v>647</v>
      </c>
      <c r="S110" s="117"/>
      <c r="T110" s="117"/>
      <c r="U110" s="117"/>
    </row>
    <row r="111" spans="1:21" ht="25.5">
      <c r="A111" s="576" t="s">
        <v>1419</v>
      </c>
      <c r="B111" s="731" t="s">
        <v>648</v>
      </c>
      <c r="C111" s="723" t="s">
        <v>1420</v>
      </c>
      <c r="D111" s="724">
        <f t="shared" si="70"/>
        <v>100</v>
      </c>
      <c r="E111" s="725">
        <f t="shared" si="74"/>
        <v>36.009802434543992</v>
      </c>
      <c r="F111" s="726">
        <v>3.8409854934249235</v>
      </c>
      <c r="G111" s="727">
        <v>4.9346153476832688</v>
      </c>
      <c r="H111" s="728">
        <v>27.234201593435802</v>
      </c>
      <c r="I111" s="725">
        <f t="shared" si="71"/>
        <v>60.485674430734726</v>
      </c>
      <c r="J111" s="726">
        <v>38.822429126047979</v>
      </c>
      <c r="K111" s="727">
        <v>16.963896581680011</v>
      </c>
      <c r="L111" s="728">
        <v>4.6993487230067332</v>
      </c>
      <c r="M111" s="729">
        <v>2.7920203387547553</v>
      </c>
      <c r="N111" s="720">
        <f t="shared" si="72"/>
        <v>0.24090158871462619</v>
      </c>
      <c r="O111" s="727">
        <v>0.24090158871462619</v>
      </c>
      <c r="P111" s="730">
        <v>0</v>
      </c>
      <c r="Q111" s="729">
        <v>0.47160120725189253</v>
      </c>
      <c r="R111" s="2" t="s">
        <v>649</v>
      </c>
      <c r="S111" s="117"/>
      <c r="T111" s="117"/>
      <c r="U111" s="117"/>
    </row>
    <row r="112" spans="1:21" ht="25.5">
      <c r="A112" s="576" t="s">
        <v>1421</v>
      </c>
      <c r="B112" s="731" t="s">
        <v>650</v>
      </c>
      <c r="C112" s="723" t="s">
        <v>1422</v>
      </c>
      <c r="D112" s="724">
        <f t="shared" si="70"/>
        <v>100</v>
      </c>
      <c r="E112" s="725">
        <f t="shared" si="73"/>
        <v>36.009802434543992</v>
      </c>
      <c r="F112" s="726">
        <v>3.8409854934249235</v>
      </c>
      <c r="G112" s="727">
        <v>4.9346153476832688</v>
      </c>
      <c r="H112" s="728">
        <v>27.234201593435802</v>
      </c>
      <c r="I112" s="725">
        <f t="shared" si="71"/>
        <v>60.485674430734726</v>
      </c>
      <c r="J112" s="726">
        <v>38.822429126047979</v>
      </c>
      <c r="K112" s="727">
        <v>16.963896581680011</v>
      </c>
      <c r="L112" s="728">
        <v>4.6993487230067332</v>
      </c>
      <c r="M112" s="729">
        <v>2.7920203387547553</v>
      </c>
      <c r="N112" s="720">
        <f t="shared" si="72"/>
        <v>0.24090158871462619</v>
      </c>
      <c r="O112" s="727">
        <v>0.24090158871462619</v>
      </c>
      <c r="P112" s="730">
        <v>0</v>
      </c>
      <c r="Q112" s="729">
        <v>0.47160120725189253</v>
      </c>
      <c r="R112" s="2" t="s">
        <v>651</v>
      </c>
      <c r="S112" s="117"/>
      <c r="T112" s="117"/>
      <c r="U112" s="117"/>
    </row>
    <row r="113" spans="1:21" ht="25.5">
      <c r="A113" s="576" t="s">
        <v>1423</v>
      </c>
      <c r="B113" s="722" t="s">
        <v>652</v>
      </c>
      <c r="C113" s="723" t="s">
        <v>1424</v>
      </c>
      <c r="D113" s="724">
        <f t="shared" si="70"/>
        <v>100</v>
      </c>
      <c r="E113" s="725">
        <f t="shared" si="73"/>
        <v>36.009802434543992</v>
      </c>
      <c r="F113" s="726">
        <v>3.8409854934249235</v>
      </c>
      <c r="G113" s="727">
        <v>4.9346153476832688</v>
      </c>
      <c r="H113" s="728">
        <v>27.234201593435802</v>
      </c>
      <c r="I113" s="725">
        <f t="shared" si="71"/>
        <v>60.485674430734726</v>
      </c>
      <c r="J113" s="726">
        <v>38.822429126047979</v>
      </c>
      <c r="K113" s="727">
        <v>16.963896581680011</v>
      </c>
      <c r="L113" s="728">
        <v>4.6993487230067332</v>
      </c>
      <c r="M113" s="729">
        <v>2.7920203387547553</v>
      </c>
      <c r="N113" s="720">
        <f t="shared" si="72"/>
        <v>0.24090158871462619</v>
      </c>
      <c r="O113" s="727">
        <v>0.24090158871462619</v>
      </c>
      <c r="P113" s="730">
        <v>0</v>
      </c>
      <c r="Q113" s="729">
        <v>0.47160120725189253</v>
      </c>
      <c r="R113" s="2" t="s">
        <v>653</v>
      </c>
      <c r="S113" s="117"/>
      <c r="T113" s="117"/>
      <c r="U113" s="117"/>
    </row>
    <row r="114" spans="1:21" ht="25.5">
      <c r="A114" s="576" t="s">
        <v>1425</v>
      </c>
      <c r="B114" s="731" t="s">
        <v>654</v>
      </c>
      <c r="C114" s="732" t="s">
        <v>1426</v>
      </c>
      <c r="D114" s="733">
        <f t="shared" si="70"/>
        <v>100</v>
      </c>
      <c r="E114" s="734">
        <f t="shared" si="73"/>
        <v>36.009802434543992</v>
      </c>
      <c r="F114" s="735">
        <v>3.8409854934249235</v>
      </c>
      <c r="G114" s="736">
        <v>4.9346153476832688</v>
      </c>
      <c r="H114" s="737">
        <v>27.234201593435802</v>
      </c>
      <c r="I114" s="734">
        <f t="shared" si="71"/>
        <v>60.485674430734726</v>
      </c>
      <c r="J114" s="735">
        <v>38.822429126047979</v>
      </c>
      <c r="K114" s="736">
        <v>16.963896581680011</v>
      </c>
      <c r="L114" s="737">
        <v>4.6993487230067332</v>
      </c>
      <c r="M114" s="738">
        <v>2.7920203387547553</v>
      </c>
      <c r="N114" s="720">
        <f t="shared" si="72"/>
        <v>0.24090158871462619</v>
      </c>
      <c r="O114" s="736">
        <v>0.24090158871462619</v>
      </c>
      <c r="P114" s="739">
        <v>0</v>
      </c>
      <c r="Q114" s="738">
        <v>0.47160120725189253</v>
      </c>
      <c r="R114" s="2" t="s">
        <v>655</v>
      </c>
      <c r="S114" s="117"/>
      <c r="T114" s="117"/>
      <c r="U114" s="117"/>
    </row>
    <row r="115" spans="1:21" ht="26.25" thickBot="1">
      <c r="A115" s="576" t="s">
        <v>1427</v>
      </c>
      <c r="B115" s="740" t="s">
        <v>656</v>
      </c>
      <c r="C115" s="741" t="s">
        <v>1428</v>
      </c>
      <c r="D115" s="742">
        <f t="shared" si="70"/>
        <v>100</v>
      </c>
      <c r="E115" s="743">
        <f t="shared" si="73"/>
        <v>36.009802434543992</v>
      </c>
      <c r="F115" s="744">
        <v>3.8409854934249235</v>
      </c>
      <c r="G115" s="745">
        <v>4.9346153476832688</v>
      </c>
      <c r="H115" s="746">
        <v>27.234201593435802</v>
      </c>
      <c r="I115" s="743">
        <f t="shared" si="71"/>
        <v>60.485674430734726</v>
      </c>
      <c r="J115" s="744">
        <v>38.822429126047979</v>
      </c>
      <c r="K115" s="745">
        <v>16.963896581680011</v>
      </c>
      <c r="L115" s="746">
        <v>4.6993487230067332</v>
      </c>
      <c r="M115" s="747">
        <v>2.7920203387547553</v>
      </c>
      <c r="N115" s="720">
        <f t="shared" si="72"/>
        <v>0.24090158871462619</v>
      </c>
      <c r="O115" s="745">
        <v>0.24090158871462619</v>
      </c>
      <c r="P115" s="748">
        <v>0</v>
      </c>
      <c r="Q115" s="747">
        <v>0.47160120725189253</v>
      </c>
      <c r="R115" s="2" t="s">
        <v>657</v>
      </c>
      <c r="S115" s="117"/>
      <c r="T115" s="117"/>
      <c r="U115" s="117"/>
    </row>
    <row r="116" spans="1:21" ht="16.5" thickTop="1" thickBot="1">
      <c r="A116" s="576" t="s">
        <v>658</v>
      </c>
      <c r="B116" s="591" t="s">
        <v>489</v>
      </c>
      <c r="C116" s="592" t="s">
        <v>659</v>
      </c>
      <c r="D116" s="749">
        <f>D117+D121+D128+D130+D136+D139</f>
        <v>0</v>
      </c>
      <c r="E116" s="750">
        <f t="shared" ref="E116:Q116" si="75">E117+E121+E128+E130+E136+E139</f>
        <v>0</v>
      </c>
      <c r="F116" s="751">
        <f t="shared" si="75"/>
        <v>0</v>
      </c>
      <c r="G116" s="752">
        <f t="shared" si="75"/>
        <v>0</v>
      </c>
      <c r="H116" s="753">
        <f t="shared" si="75"/>
        <v>0</v>
      </c>
      <c r="I116" s="750">
        <f t="shared" si="75"/>
        <v>0</v>
      </c>
      <c r="J116" s="751">
        <f t="shared" si="75"/>
        <v>0</v>
      </c>
      <c r="K116" s="752">
        <f t="shared" si="75"/>
        <v>0</v>
      </c>
      <c r="L116" s="753">
        <f t="shared" si="75"/>
        <v>0</v>
      </c>
      <c r="M116" s="750">
        <f t="shared" si="75"/>
        <v>0</v>
      </c>
      <c r="N116" s="754">
        <f t="shared" si="72"/>
        <v>0</v>
      </c>
      <c r="O116" s="752">
        <f>O117+O121+O128+O130+O136+O139</f>
        <v>0</v>
      </c>
      <c r="P116" s="755">
        <f t="shared" si="75"/>
        <v>0</v>
      </c>
      <c r="Q116" s="750">
        <f t="shared" si="75"/>
        <v>0</v>
      </c>
      <c r="S116" s="117"/>
      <c r="T116" s="117"/>
      <c r="U116" s="117"/>
    </row>
    <row r="117" spans="1:21" ht="15.75" thickTop="1">
      <c r="A117" s="576"/>
      <c r="B117" s="600" t="s">
        <v>491</v>
      </c>
      <c r="C117" s="601" t="s">
        <v>6</v>
      </c>
      <c r="D117" s="714">
        <f>SUM(D118:D120)</f>
        <v>0</v>
      </c>
      <c r="E117" s="756">
        <f>SUM(F117:H117)</f>
        <v>0</v>
      </c>
      <c r="F117" s="757">
        <f>SUM(F118:F120)</f>
        <v>0</v>
      </c>
      <c r="G117" s="758">
        <f>SUM(G118:G120)</f>
        <v>0</v>
      </c>
      <c r="H117" s="759">
        <f>SUM(H118:H120)</f>
        <v>0</v>
      </c>
      <c r="I117" s="756">
        <f t="shared" ref="I117:I142" si="76">SUM(J117:L117)</f>
        <v>0</v>
      </c>
      <c r="J117" s="757">
        <f t="shared" ref="J117:Q117" si="77">SUM(J118:J120)</f>
        <v>0</v>
      </c>
      <c r="K117" s="758">
        <f t="shared" si="77"/>
        <v>0</v>
      </c>
      <c r="L117" s="759">
        <f t="shared" si="77"/>
        <v>0</v>
      </c>
      <c r="M117" s="756">
        <f t="shared" si="77"/>
        <v>0</v>
      </c>
      <c r="N117" s="760">
        <f t="shared" si="72"/>
        <v>0</v>
      </c>
      <c r="O117" s="758">
        <f>SUM(O118:O120)</f>
        <v>0</v>
      </c>
      <c r="P117" s="761">
        <f t="shared" si="77"/>
        <v>0</v>
      </c>
      <c r="Q117" s="756">
        <f t="shared" si="77"/>
        <v>0</v>
      </c>
      <c r="S117" s="117"/>
      <c r="T117" s="117"/>
      <c r="U117" s="117"/>
    </row>
    <row r="118" spans="1:21">
      <c r="A118" s="576"/>
      <c r="B118" s="609" t="s">
        <v>492</v>
      </c>
      <c r="C118" s="610" t="s">
        <v>8</v>
      </c>
      <c r="D118" s="762">
        <v>0</v>
      </c>
      <c r="E118" s="763">
        <f>SUM(F118:H118)</f>
        <v>0</v>
      </c>
      <c r="F118" s="764">
        <f t="shared" ref="F118:H120" si="78">IFERROR($D118*F144/100, 0)</f>
        <v>0</v>
      </c>
      <c r="G118" s="765">
        <f t="shared" si="78"/>
        <v>0</v>
      </c>
      <c r="H118" s="766">
        <f t="shared" si="78"/>
        <v>0</v>
      </c>
      <c r="I118" s="763">
        <f t="shared" si="76"/>
        <v>0</v>
      </c>
      <c r="J118" s="764">
        <f t="shared" ref="J118:M120" si="79">IFERROR($D118*J144/100, 0)</f>
        <v>0</v>
      </c>
      <c r="K118" s="765">
        <f t="shared" si="79"/>
        <v>0</v>
      </c>
      <c r="L118" s="766">
        <f t="shared" si="79"/>
        <v>0</v>
      </c>
      <c r="M118" s="763">
        <f t="shared" si="79"/>
        <v>0</v>
      </c>
      <c r="N118" s="767">
        <f t="shared" si="72"/>
        <v>0</v>
      </c>
      <c r="O118" s="765">
        <f t="shared" ref="O118:Q120" si="80">IFERROR($D118*O144/100, 0)</f>
        <v>0</v>
      </c>
      <c r="P118" s="768">
        <f t="shared" si="80"/>
        <v>0</v>
      </c>
      <c r="Q118" s="763">
        <f t="shared" si="80"/>
        <v>0</v>
      </c>
      <c r="R118" s="2" t="s">
        <v>1387</v>
      </c>
      <c r="S118" s="117"/>
      <c r="T118" s="117"/>
      <c r="U118" s="117"/>
    </row>
    <row r="119" spans="1:21">
      <c r="A119" s="576"/>
      <c r="B119" s="609" t="s">
        <v>660</v>
      </c>
      <c r="C119" s="610" t="s">
        <v>9</v>
      </c>
      <c r="D119" s="762">
        <v>0</v>
      </c>
      <c r="E119" s="763">
        <f t="shared" ref="E119:E138" si="81">SUM(F119:H119)</f>
        <v>0</v>
      </c>
      <c r="F119" s="764">
        <f t="shared" si="78"/>
        <v>0</v>
      </c>
      <c r="G119" s="765">
        <f t="shared" si="78"/>
        <v>0</v>
      </c>
      <c r="H119" s="766">
        <f t="shared" si="78"/>
        <v>0</v>
      </c>
      <c r="I119" s="763">
        <f t="shared" si="76"/>
        <v>0</v>
      </c>
      <c r="J119" s="764">
        <f t="shared" si="79"/>
        <v>0</v>
      </c>
      <c r="K119" s="765">
        <f t="shared" si="79"/>
        <v>0</v>
      </c>
      <c r="L119" s="766">
        <f t="shared" si="79"/>
        <v>0</v>
      </c>
      <c r="M119" s="763">
        <f t="shared" si="79"/>
        <v>0</v>
      </c>
      <c r="N119" s="767">
        <f t="shared" si="72"/>
        <v>0</v>
      </c>
      <c r="O119" s="765">
        <f t="shared" si="80"/>
        <v>0</v>
      </c>
      <c r="P119" s="768">
        <f t="shared" si="80"/>
        <v>0</v>
      </c>
      <c r="Q119" s="763">
        <f t="shared" si="80"/>
        <v>0</v>
      </c>
      <c r="R119" s="2" t="s">
        <v>1389</v>
      </c>
      <c r="S119" s="117"/>
      <c r="T119" s="117"/>
      <c r="U119" s="117"/>
    </row>
    <row r="120" spans="1:21">
      <c r="A120" s="576"/>
      <c r="B120" s="609" t="s">
        <v>661</v>
      </c>
      <c r="C120" s="610" t="s">
        <v>11</v>
      </c>
      <c r="D120" s="762">
        <v>0</v>
      </c>
      <c r="E120" s="763">
        <f t="shared" si="81"/>
        <v>0</v>
      </c>
      <c r="F120" s="764">
        <f t="shared" si="78"/>
        <v>0</v>
      </c>
      <c r="G120" s="765">
        <f t="shared" si="78"/>
        <v>0</v>
      </c>
      <c r="H120" s="766">
        <f t="shared" si="78"/>
        <v>0</v>
      </c>
      <c r="I120" s="763">
        <f t="shared" si="76"/>
        <v>0</v>
      </c>
      <c r="J120" s="764">
        <f t="shared" si="79"/>
        <v>0</v>
      </c>
      <c r="K120" s="765">
        <f t="shared" si="79"/>
        <v>0</v>
      </c>
      <c r="L120" s="766">
        <f t="shared" si="79"/>
        <v>0</v>
      </c>
      <c r="M120" s="763">
        <f t="shared" si="79"/>
        <v>0</v>
      </c>
      <c r="N120" s="767">
        <f t="shared" si="72"/>
        <v>0</v>
      </c>
      <c r="O120" s="765">
        <f t="shared" si="80"/>
        <v>0</v>
      </c>
      <c r="P120" s="768">
        <f t="shared" si="80"/>
        <v>0</v>
      </c>
      <c r="Q120" s="763">
        <f t="shared" si="80"/>
        <v>0</v>
      </c>
      <c r="R120" s="2" t="s">
        <v>1391</v>
      </c>
      <c r="S120" s="117"/>
      <c r="T120" s="117"/>
      <c r="U120" s="117"/>
    </row>
    <row r="121" spans="1:21">
      <c r="A121" s="576"/>
      <c r="B121" s="600" t="s">
        <v>149</v>
      </c>
      <c r="C121" s="618" t="s">
        <v>13</v>
      </c>
      <c r="D121" s="714">
        <f>SUM(D122:D127)</f>
        <v>0</v>
      </c>
      <c r="E121" s="756">
        <f t="shared" si="81"/>
        <v>0</v>
      </c>
      <c r="F121" s="757">
        <f>SUM(F122:F127)</f>
        <v>0</v>
      </c>
      <c r="G121" s="758">
        <f>SUM(G122:G127)</f>
        <v>0</v>
      </c>
      <c r="H121" s="759">
        <f>SUM(H122:H127)</f>
        <v>0</v>
      </c>
      <c r="I121" s="756">
        <f t="shared" si="76"/>
        <v>0</v>
      </c>
      <c r="J121" s="757">
        <f t="shared" ref="J121:Q121" si="82">SUM(J122:J127)</f>
        <v>0</v>
      </c>
      <c r="K121" s="758">
        <f t="shared" si="82"/>
        <v>0</v>
      </c>
      <c r="L121" s="759">
        <f t="shared" si="82"/>
        <v>0</v>
      </c>
      <c r="M121" s="756">
        <f t="shared" si="82"/>
        <v>0</v>
      </c>
      <c r="N121" s="760">
        <f t="shared" si="72"/>
        <v>0</v>
      </c>
      <c r="O121" s="758">
        <f>SUM(O122:O127)</f>
        <v>0</v>
      </c>
      <c r="P121" s="761">
        <f t="shared" si="82"/>
        <v>0</v>
      </c>
      <c r="Q121" s="756">
        <f t="shared" si="82"/>
        <v>0</v>
      </c>
      <c r="S121" s="117"/>
      <c r="T121" s="117"/>
      <c r="U121" s="117"/>
    </row>
    <row r="122" spans="1:21">
      <c r="A122" s="576"/>
      <c r="B122" s="609" t="s">
        <v>493</v>
      </c>
      <c r="C122" s="610" t="s">
        <v>15</v>
      </c>
      <c r="D122" s="762">
        <v>0</v>
      </c>
      <c r="E122" s="763">
        <f t="shared" si="81"/>
        <v>0</v>
      </c>
      <c r="F122" s="764">
        <f t="shared" ref="F122:H127" si="83">IFERROR($D122*F147/100, 0)</f>
        <v>0</v>
      </c>
      <c r="G122" s="765">
        <f t="shared" si="83"/>
        <v>0</v>
      </c>
      <c r="H122" s="766">
        <f t="shared" si="83"/>
        <v>0</v>
      </c>
      <c r="I122" s="763">
        <f t="shared" si="76"/>
        <v>0</v>
      </c>
      <c r="J122" s="764">
        <f t="shared" ref="J122:Q127" si="84">IFERROR($D122*J147/100, 0)</f>
        <v>0</v>
      </c>
      <c r="K122" s="765">
        <f t="shared" si="84"/>
        <v>0</v>
      </c>
      <c r="L122" s="766">
        <f t="shared" si="84"/>
        <v>0</v>
      </c>
      <c r="M122" s="763">
        <f t="shared" si="84"/>
        <v>0</v>
      </c>
      <c r="N122" s="767">
        <f t="shared" si="72"/>
        <v>0</v>
      </c>
      <c r="O122" s="765">
        <f t="shared" ref="O122:Q126" si="85">IFERROR($D122*O147/100, 0)</f>
        <v>0</v>
      </c>
      <c r="P122" s="768">
        <f t="shared" si="85"/>
        <v>0</v>
      </c>
      <c r="Q122" s="763">
        <f t="shared" si="85"/>
        <v>0</v>
      </c>
      <c r="R122" s="2" t="s">
        <v>1393</v>
      </c>
      <c r="S122" s="117"/>
      <c r="T122" s="117"/>
      <c r="U122" s="117"/>
    </row>
    <row r="123" spans="1:21">
      <c r="A123" s="576"/>
      <c r="B123" s="609" t="s">
        <v>495</v>
      </c>
      <c r="C123" s="610" t="s">
        <v>593</v>
      </c>
      <c r="D123" s="762">
        <v>0</v>
      </c>
      <c r="E123" s="763">
        <f t="shared" si="81"/>
        <v>0</v>
      </c>
      <c r="F123" s="764">
        <f t="shared" si="83"/>
        <v>0</v>
      </c>
      <c r="G123" s="765">
        <f t="shared" si="83"/>
        <v>0</v>
      </c>
      <c r="H123" s="766">
        <f t="shared" si="83"/>
        <v>0</v>
      </c>
      <c r="I123" s="763">
        <f t="shared" si="76"/>
        <v>0</v>
      </c>
      <c r="J123" s="764">
        <f t="shared" si="84"/>
        <v>0</v>
      </c>
      <c r="K123" s="765">
        <f t="shared" si="84"/>
        <v>0</v>
      </c>
      <c r="L123" s="766">
        <f t="shared" si="84"/>
        <v>0</v>
      </c>
      <c r="M123" s="763">
        <f t="shared" si="84"/>
        <v>0</v>
      </c>
      <c r="N123" s="767">
        <f t="shared" si="72"/>
        <v>0</v>
      </c>
      <c r="O123" s="765">
        <f t="shared" si="85"/>
        <v>0</v>
      </c>
      <c r="P123" s="768">
        <f t="shared" si="85"/>
        <v>0</v>
      </c>
      <c r="Q123" s="763">
        <f t="shared" si="85"/>
        <v>0</v>
      </c>
      <c r="R123" s="670" t="s">
        <v>1395</v>
      </c>
      <c r="S123" s="671" t="s">
        <v>1440</v>
      </c>
      <c r="T123" s="671" t="s">
        <v>1441</v>
      </c>
      <c r="U123" s="671" t="s">
        <v>1442</v>
      </c>
    </row>
    <row r="124" spans="1:21">
      <c r="A124" s="576"/>
      <c r="B124" s="609" t="s">
        <v>662</v>
      </c>
      <c r="C124" s="610" t="s">
        <v>21</v>
      </c>
      <c r="D124" s="762">
        <v>0</v>
      </c>
      <c r="E124" s="763">
        <f t="shared" si="81"/>
        <v>0</v>
      </c>
      <c r="F124" s="764">
        <f t="shared" si="83"/>
        <v>0</v>
      </c>
      <c r="G124" s="765">
        <f t="shared" si="83"/>
        <v>0</v>
      </c>
      <c r="H124" s="766">
        <f t="shared" si="83"/>
        <v>0</v>
      </c>
      <c r="I124" s="763">
        <f t="shared" si="76"/>
        <v>0</v>
      </c>
      <c r="J124" s="764">
        <f t="shared" si="84"/>
        <v>0</v>
      </c>
      <c r="K124" s="765">
        <f t="shared" si="84"/>
        <v>0</v>
      </c>
      <c r="L124" s="766">
        <f t="shared" si="84"/>
        <v>0</v>
      </c>
      <c r="M124" s="763">
        <f t="shared" si="84"/>
        <v>0</v>
      </c>
      <c r="N124" s="767">
        <f t="shared" si="72"/>
        <v>0</v>
      </c>
      <c r="O124" s="765">
        <f t="shared" si="85"/>
        <v>0</v>
      </c>
      <c r="P124" s="768">
        <f t="shared" si="85"/>
        <v>0</v>
      </c>
      <c r="Q124" s="763">
        <f t="shared" si="85"/>
        <v>0</v>
      </c>
      <c r="R124" s="670" t="s">
        <v>1397</v>
      </c>
      <c r="S124" s="117"/>
      <c r="T124" s="117"/>
      <c r="U124" s="117"/>
    </row>
    <row r="125" spans="1:21">
      <c r="A125" s="576"/>
      <c r="B125" s="609" t="s">
        <v>663</v>
      </c>
      <c r="C125" s="610" t="s">
        <v>23</v>
      </c>
      <c r="D125" s="762">
        <v>0</v>
      </c>
      <c r="E125" s="763">
        <f t="shared" si="81"/>
        <v>0</v>
      </c>
      <c r="F125" s="764">
        <f t="shared" si="83"/>
        <v>0</v>
      </c>
      <c r="G125" s="765">
        <f t="shared" si="83"/>
        <v>0</v>
      </c>
      <c r="H125" s="766">
        <f t="shared" si="83"/>
        <v>0</v>
      </c>
      <c r="I125" s="763">
        <f t="shared" ref="I125:I126" si="86">SUM(J125:L125)</f>
        <v>0</v>
      </c>
      <c r="J125" s="764">
        <f t="shared" si="84"/>
        <v>0</v>
      </c>
      <c r="K125" s="765">
        <f t="shared" si="84"/>
        <v>0</v>
      </c>
      <c r="L125" s="766">
        <f t="shared" si="84"/>
        <v>0</v>
      </c>
      <c r="M125" s="763">
        <f t="shared" si="84"/>
        <v>0</v>
      </c>
      <c r="N125" s="767">
        <f t="shared" si="72"/>
        <v>0</v>
      </c>
      <c r="O125" s="765">
        <f t="shared" si="85"/>
        <v>0</v>
      </c>
      <c r="P125" s="768">
        <f t="shared" si="85"/>
        <v>0</v>
      </c>
      <c r="Q125" s="763">
        <f t="shared" si="85"/>
        <v>0</v>
      </c>
      <c r="R125" s="670" t="s">
        <v>1399</v>
      </c>
      <c r="S125" s="117"/>
      <c r="T125" s="117"/>
      <c r="U125" s="117"/>
    </row>
    <row r="126" spans="1:21">
      <c r="A126" s="576"/>
      <c r="B126" s="609" t="s">
        <v>664</v>
      </c>
      <c r="C126" s="610" t="s">
        <v>25</v>
      </c>
      <c r="D126" s="762">
        <v>0</v>
      </c>
      <c r="E126" s="763">
        <f t="shared" si="81"/>
        <v>0</v>
      </c>
      <c r="F126" s="764">
        <f t="shared" si="83"/>
        <v>0</v>
      </c>
      <c r="G126" s="765">
        <f t="shared" si="83"/>
        <v>0</v>
      </c>
      <c r="H126" s="766">
        <f t="shared" si="83"/>
        <v>0</v>
      </c>
      <c r="I126" s="763">
        <f t="shared" si="86"/>
        <v>0</v>
      </c>
      <c r="J126" s="764">
        <f t="shared" si="84"/>
        <v>0</v>
      </c>
      <c r="K126" s="765">
        <f t="shared" si="84"/>
        <v>0</v>
      </c>
      <c r="L126" s="766">
        <f t="shared" si="84"/>
        <v>0</v>
      </c>
      <c r="M126" s="763">
        <f t="shared" si="84"/>
        <v>0</v>
      </c>
      <c r="N126" s="767">
        <f t="shared" si="72"/>
        <v>0</v>
      </c>
      <c r="O126" s="765">
        <f t="shared" si="85"/>
        <v>0</v>
      </c>
      <c r="P126" s="768">
        <f t="shared" si="85"/>
        <v>0</v>
      </c>
      <c r="Q126" s="763">
        <f t="shared" si="85"/>
        <v>0</v>
      </c>
      <c r="R126" s="670" t="s">
        <v>1401</v>
      </c>
      <c r="S126" s="117"/>
      <c r="T126" s="117"/>
      <c r="U126" s="117"/>
    </row>
    <row r="127" spans="1:21">
      <c r="A127" s="576"/>
      <c r="B127" s="609" t="s">
        <v>665</v>
      </c>
      <c r="C127" s="610" t="s">
        <v>666</v>
      </c>
      <c r="D127" s="762">
        <v>0</v>
      </c>
      <c r="E127" s="763">
        <f t="shared" si="81"/>
        <v>0</v>
      </c>
      <c r="F127" s="764">
        <f t="shared" si="83"/>
        <v>0</v>
      </c>
      <c r="G127" s="765">
        <f t="shared" si="83"/>
        <v>0</v>
      </c>
      <c r="H127" s="766">
        <f t="shared" si="83"/>
        <v>0</v>
      </c>
      <c r="I127" s="763">
        <f t="shared" si="76"/>
        <v>0</v>
      </c>
      <c r="J127" s="764">
        <f t="shared" si="84"/>
        <v>0</v>
      </c>
      <c r="K127" s="765">
        <f t="shared" si="84"/>
        <v>0</v>
      </c>
      <c r="L127" s="766">
        <f t="shared" si="84"/>
        <v>0</v>
      </c>
      <c r="M127" s="763">
        <f t="shared" si="84"/>
        <v>0</v>
      </c>
      <c r="N127" s="767">
        <f t="shared" si="72"/>
        <v>0</v>
      </c>
      <c r="O127" s="765">
        <f>IFERROR($D127*O152/100, 0)</f>
        <v>0</v>
      </c>
      <c r="P127" s="768">
        <f t="shared" si="84"/>
        <v>0</v>
      </c>
      <c r="Q127" s="763">
        <f t="shared" si="84"/>
        <v>0</v>
      </c>
      <c r="R127" s="670" t="s">
        <v>1403</v>
      </c>
      <c r="S127" s="117"/>
      <c r="T127" s="117"/>
      <c r="U127" s="117"/>
    </row>
    <row r="128" spans="1:21">
      <c r="A128" s="576"/>
      <c r="B128" s="600" t="s">
        <v>151</v>
      </c>
      <c r="C128" s="623" t="s">
        <v>29</v>
      </c>
      <c r="D128" s="714">
        <f>D129</f>
        <v>0</v>
      </c>
      <c r="E128" s="756">
        <f t="shared" si="81"/>
        <v>0</v>
      </c>
      <c r="F128" s="757">
        <f>F129</f>
        <v>0</v>
      </c>
      <c r="G128" s="758">
        <f>G129</f>
        <v>0</v>
      </c>
      <c r="H128" s="759">
        <f>H129</f>
        <v>0</v>
      </c>
      <c r="I128" s="756">
        <f t="shared" si="76"/>
        <v>0</v>
      </c>
      <c r="J128" s="757">
        <f t="shared" ref="J128:Q128" si="87">J129</f>
        <v>0</v>
      </c>
      <c r="K128" s="758">
        <f t="shared" si="87"/>
        <v>0</v>
      </c>
      <c r="L128" s="759">
        <f t="shared" si="87"/>
        <v>0</v>
      </c>
      <c r="M128" s="756">
        <f t="shared" si="87"/>
        <v>0</v>
      </c>
      <c r="N128" s="760">
        <f t="shared" si="72"/>
        <v>0</v>
      </c>
      <c r="O128" s="758">
        <f>O129</f>
        <v>0</v>
      </c>
      <c r="P128" s="761">
        <f t="shared" si="87"/>
        <v>0</v>
      </c>
      <c r="Q128" s="756">
        <f t="shared" si="87"/>
        <v>0</v>
      </c>
      <c r="S128" s="117"/>
      <c r="T128" s="117"/>
      <c r="U128" s="117"/>
    </row>
    <row r="129" spans="1:21">
      <c r="A129" s="576"/>
      <c r="B129" s="609" t="s">
        <v>496</v>
      </c>
      <c r="C129" s="624" t="s">
        <v>667</v>
      </c>
      <c r="D129" s="762">
        <v>0</v>
      </c>
      <c r="E129" s="763">
        <f t="shared" si="81"/>
        <v>0</v>
      </c>
      <c r="F129" s="764">
        <f>IFERROR($D129*F153/100, 0)</f>
        <v>0</v>
      </c>
      <c r="G129" s="765">
        <f>IFERROR($D129*G153/100, 0)</f>
        <v>0</v>
      </c>
      <c r="H129" s="766">
        <f>IFERROR($D129*H153/100, 0)</f>
        <v>0</v>
      </c>
      <c r="I129" s="763">
        <f t="shared" si="76"/>
        <v>0</v>
      </c>
      <c r="J129" s="764">
        <f t="shared" ref="J129:Q129" si="88">IFERROR($D129*J153/100, 0)</f>
        <v>0</v>
      </c>
      <c r="K129" s="765">
        <f t="shared" si="88"/>
        <v>0</v>
      </c>
      <c r="L129" s="766">
        <f t="shared" si="88"/>
        <v>0</v>
      </c>
      <c r="M129" s="763">
        <f t="shared" si="88"/>
        <v>0</v>
      </c>
      <c r="N129" s="767">
        <f t="shared" si="72"/>
        <v>0</v>
      </c>
      <c r="O129" s="765">
        <f>IFERROR($D129*O153/100, 0)</f>
        <v>0</v>
      </c>
      <c r="P129" s="768">
        <f t="shared" si="88"/>
        <v>0</v>
      </c>
      <c r="Q129" s="763">
        <f t="shared" si="88"/>
        <v>0</v>
      </c>
      <c r="R129" s="670" t="s">
        <v>1405</v>
      </c>
      <c r="S129" s="117"/>
      <c r="T129" s="117"/>
      <c r="U129" s="117"/>
    </row>
    <row r="130" spans="1:21">
      <c r="A130" s="576"/>
      <c r="B130" s="600" t="s">
        <v>153</v>
      </c>
      <c r="C130" s="623" t="s">
        <v>35</v>
      </c>
      <c r="D130" s="714">
        <f>D131+D135</f>
        <v>0</v>
      </c>
      <c r="E130" s="756">
        <f t="shared" si="81"/>
        <v>0</v>
      </c>
      <c r="F130" s="757">
        <f>F131+F135</f>
        <v>0</v>
      </c>
      <c r="G130" s="758">
        <f>G131+G135</f>
        <v>0</v>
      </c>
      <c r="H130" s="759">
        <f>H131+H135</f>
        <v>0</v>
      </c>
      <c r="I130" s="756">
        <f t="shared" si="76"/>
        <v>0</v>
      </c>
      <c r="J130" s="757">
        <f t="shared" ref="J130:Q130" si="89">J131+J135</f>
        <v>0</v>
      </c>
      <c r="K130" s="758">
        <f t="shared" si="89"/>
        <v>0</v>
      </c>
      <c r="L130" s="759">
        <f t="shared" si="89"/>
        <v>0</v>
      </c>
      <c r="M130" s="756">
        <f t="shared" si="89"/>
        <v>0</v>
      </c>
      <c r="N130" s="760">
        <f t="shared" si="72"/>
        <v>0</v>
      </c>
      <c r="O130" s="758">
        <f>O131+O135</f>
        <v>0</v>
      </c>
      <c r="P130" s="761">
        <f t="shared" si="89"/>
        <v>0</v>
      </c>
      <c r="Q130" s="756">
        <f t="shared" si="89"/>
        <v>0</v>
      </c>
      <c r="R130" s="670"/>
      <c r="S130" s="117"/>
      <c r="T130" s="117"/>
      <c r="U130" s="117"/>
    </row>
    <row r="131" spans="1:21">
      <c r="A131" s="576"/>
      <c r="B131" s="609" t="s">
        <v>497</v>
      </c>
      <c r="C131" s="624" t="s">
        <v>37</v>
      </c>
      <c r="D131" s="762">
        <v>0</v>
      </c>
      <c r="E131" s="763">
        <f t="shared" si="81"/>
        <v>0</v>
      </c>
      <c r="F131" s="764">
        <f>IFERROR($D131*F154/100, 0)</f>
        <v>0</v>
      </c>
      <c r="G131" s="765">
        <f>IFERROR($D131*G154/100, 0)</f>
        <v>0</v>
      </c>
      <c r="H131" s="766">
        <f>IFERROR($D131*H154/100, 0)</f>
        <v>0</v>
      </c>
      <c r="I131" s="763">
        <f t="shared" si="76"/>
        <v>0</v>
      </c>
      <c r="J131" s="764">
        <f>IFERROR($D131*J154/100, 0)</f>
        <v>0</v>
      </c>
      <c r="K131" s="765">
        <f>IFERROR($D131*K154/100, 0)</f>
        <v>0</v>
      </c>
      <c r="L131" s="766">
        <f>IFERROR($D131*L154/100, 0)</f>
        <v>0</v>
      </c>
      <c r="M131" s="763">
        <f>IFERROR($D131*M154/100, 0)</f>
        <v>0</v>
      </c>
      <c r="N131" s="767">
        <f t="shared" si="72"/>
        <v>0</v>
      </c>
      <c r="O131" s="765">
        <f>IFERROR($D131*O154/100, 0)</f>
        <v>0</v>
      </c>
      <c r="P131" s="768">
        <f>IFERROR($D131*P154/100, 0)</f>
        <v>0</v>
      </c>
      <c r="Q131" s="763">
        <f>IFERROR($D131*Q154/100, 0)</f>
        <v>0</v>
      </c>
      <c r="R131" s="670" t="s">
        <v>1409</v>
      </c>
      <c r="S131" s="117"/>
      <c r="T131" s="117"/>
      <c r="U131" s="117"/>
    </row>
    <row r="132" spans="1:21">
      <c r="A132" s="576"/>
      <c r="B132" s="609" t="s">
        <v>498</v>
      </c>
      <c r="C132" s="634" t="s">
        <v>40</v>
      </c>
      <c r="D132" s="762">
        <v>0</v>
      </c>
      <c r="E132" s="763">
        <f t="shared" si="81"/>
        <v>0</v>
      </c>
      <c r="F132" s="764">
        <f t="shared" ref="F132:H135" si="90">IFERROR($D132*F155/100, 0)</f>
        <v>0</v>
      </c>
      <c r="G132" s="765">
        <f t="shared" si="90"/>
        <v>0</v>
      </c>
      <c r="H132" s="766">
        <f t="shared" si="90"/>
        <v>0</v>
      </c>
      <c r="I132" s="763">
        <f t="shared" ref="I132:I134" si="91">SUM(J132:L132)</f>
        <v>0</v>
      </c>
      <c r="J132" s="764">
        <f t="shared" ref="J132:Q135" si="92">IFERROR($D132*J155/100, 0)</f>
        <v>0</v>
      </c>
      <c r="K132" s="765">
        <f t="shared" si="92"/>
        <v>0</v>
      </c>
      <c r="L132" s="766">
        <f t="shared" si="92"/>
        <v>0</v>
      </c>
      <c r="M132" s="763">
        <f t="shared" si="92"/>
        <v>0</v>
      </c>
      <c r="N132" s="767">
        <f t="shared" si="72"/>
        <v>0</v>
      </c>
      <c r="O132" s="765">
        <f t="shared" ref="O132:Q134" si="93">IFERROR($D132*O155/100, 0)</f>
        <v>0</v>
      </c>
      <c r="P132" s="768">
        <f t="shared" si="93"/>
        <v>0</v>
      </c>
      <c r="Q132" s="763">
        <f t="shared" si="93"/>
        <v>0</v>
      </c>
      <c r="R132" s="670" t="s">
        <v>1411</v>
      </c>
      <c r="S132" s="117"/>
      <c r="T132" s="117"/>
      <c r="U132" s="117"/>
    </row>
    <row r="133" spans="1:21">
      <c r="A133" s="576"/>
      <c r="B133" s="609" t="s">
        <v>499</v>
      </c>
      <c r="C133" s="634" t="s">
        <v>43</v>
      </c>
      <c r="D133" s="762">
        <v>0</v>
      </c>
      <c r="E133" s="763">
        <f t="shared" si="81"/>
        <v>0</v>
      </c>
      <c r="F133" s="764">
        <f t="shared" si="90"/>
        <v>0</v>
      </c>
      <c r="G133" s="765">
        <f t="shared" si="90"/>
        <v>0</v>
      </c>
      <c r="H133" s="766">
        <f t="shared" si="90"/>
        <v>0</v>
      </c>
      <c r="I133" s="763">
        <f t="shared" si="91"/>
        <v>0</v>
      </c>
      <c r="J133" s="764">
        <f t="shared" si="92"/>
        <v>0</v>
      </c>
      <c r="K133" s="765">
        <f t="shared" si="92"/>
        <v>0</v>
      </c>
      <c r="L133" s="766">
        <f t="shared" si="92"/>
        <v>0</v>
      </c>
      <c r="M133" s="763">
        <f t="shared" si="92"/>
        <v>0</v>
      </c>
      <c r="N133" s="767">
        <f t="shared" si="72"/>
        <v>0</v>
      </c>
      <c r="O133" s="765">
        <f t="shared" si="93"/>
        <v>0</v>
      </c>
      <c r="P133" s="768">
        <f t="shared" si="93"/>
        <v>0</v>
      </c>
      <c r="Q133" s="763">
        <f t="shared" si="93"/>
        <v>0</v>
      </c>
      <c r="R133" s="670" t="s">
        <v>1413</v>
      </c>
      <c r="S133" s="117"/>
      <c r="T133" s="117"/>
      <c r="U133" s="117"/>
    </row>
    <row r="134" spans="1:21" ht="26.25">
      <c r="A134" s="576"/>
      <c r="B134" s="609" t="s">
        <v>500</v>
      </c>
      <c r="C134" s="634" t="s">
        <v>603</v>
      </c>
      <c r="D134" s="762">
        <v>0</v>
      </c>
      <c r="E134" s="763">
        <f t="shared" si="81"/>
        <v>0</v>
      </c>
      <c r="F134" s="764">
        <f t="shared" si="90"/>
        <v>0</v>
      </c>
      <c r="G134" s="765">
        <f t="shared" si="90"/>
        <v>0</v>
      </c>
      <c r="H134" s="766">
        <f t="shared" si="90"/>
        <v>0</v>
      </c>
      <c r="I134" s="763">
        <f t="shared" si="91"/>
        <v>0</v>
      </c>
      <c r="J134" s="764">
        <f t="shared" si="92"/>
        <v>0</v>
      </c>
      <c r="K134" s="765">
        <f t="shared" si="92"/>
        <v>0</v>
      </c>
      <c r="L134" s="766">
        <f t="shared" si="92"/>
        <v>0</v>
      </c>
      <c r="M134" s="763">
        <f t="shared" si="92"/>
        <v>0</v>
      </c>
      <c r="N134" s="767">
        <f t="shared" si="72"/>
        <v>0</v>
      </c>
      <c r="O134" s="765">
        <f t="shared" si="93"/>
        <v>0</v>
      </c>
      <c r="P134" s="768">
        <f t="shared" si="93"/>
        <v>0</v>
      </c>
      <c r="Q134" s="763">
        <f t="shared" si="93"/>
        <v>0</v>
      </c>
      <c r="R134" s="670" t="s">
        <v>1415</v>
      </c>
      <c r="S134" s="117"/>
      <c r="T134" s="117"/>
      <c r="U134" s="117"/>
    </row>
    <row r="135" spans="1:21" ht="26.25">
      <c r="A135" s="576"/>
      <c r="B135" s="609" t="s">
        <v>501</v>
      </c>
      <c r="C135" s="634" t="s">
        <v>604</v>
      </c>
      <c r="D135" s="762">
        <v>0</v>
      </c>
      <c r="E135" s="763">
        <f t="shared" si="81"/>
        <v>0</v>
      </c>
      <c r="F135" s="764">
        <f t="shared" si="90"/>
        <v>0</v>
      </c>
      <c r="G135" s="765">
        <f t="shared" si="90"/>
        <v>0</v>
      </c>
      <c r="H135" s="766">
        <f t="shared" si="90"/>
        <v>0</v>
      </c>
      <c r="I135" s="763">
        <f t="shared" si="76"/>
        <v>0</v>
      </c>
      <c r="J135" s="764">
        <f t="shared" si="92"/>
        <v>0</v>
      </c>
      <c r="K135" s="765">
        <f t="shared" si="92"/>
        <v>0</v>
      </c>
      <c r="L135" s="766">
        <f t="shared" si="92"/>
        <v>0</v>
      </c>
      <c r="M135" s="763">
        <f t="shared" si="92"/>
        <v>0</v>
      </c>
      <c r="N135" s="767">
        <f t="shared" si="72"/>
        <v>0</v>
      </c>
      <c r="O135" s="765">
        <f>IFERROR($D135*O158/100, 0)</f>
        <v>0</v>
      </c>
      <c r="P135" s="768">
        <f t="shared" si="92"/>
        <v>0</v>
      </c>
      <c r="Q135" s="763">
        <f t="shared" si="92"/>
        <v>0</v>
      </c>
      <c r="R135" s="670" t="s">
        <v>1417</v>
      </c>
      <c r="S135" s="117"/>
      <c r="T135" s="117"/>
      <c r="U135" s="117"/>
    </row>
    <row r="136" spans="1:21">
      <c r="A136" s="576"/>
      <c r="B136" s="600" t="s">
        <v>155</v>
      </c>
      <c r="C136" s="636" t="s">
        <v>51</v>
      </c>
      <c r="D136" s="724">
        <f>D137+D138</f>
        <v>0</v>
      </c>
      <c r="E136" s="725">
        <f t="shared" si="81"/>
        <v>0</v>
      </c>
      <c r="F136" s="769">
        <f>F137+F138</f>
        <v>0</v>
      </c>
      <c r="G136" s="770">
        <f>G137+G138</f>
        <v>0</v>
      </c>
      <c r="H136" s="771">
        <f>H137+H138</f>
        <v>0</v>
      </c>
      <c r="I136" s="725">
        <f t="shared" si="76"/>
        <v>0</v>
      </c>
      <c r="J136" s="769">
        <f t="shared" ref="J136:Q136" si="94">J137+J138</f>
        <v>0</v>
      </c>
      <c r="K136" s="770">
        <f t="shared" si="94"/>
        <v>0</v>
      </c>
      <c r="L136" s="771">
        <f t="shared" si="94"/>
        <v>0</v>
      </c>
      <c r="M136" s="725">
        <f t="shared" si="94"/>
        <v>0</v>
      </c>
      <c r="N136" s="772">
        <f t="shared" si="72"/>
        <v>0</v>
      </c>
      <c r="O136" s="770">
        <f>O137+O138</f>
        <v>0</v>
      </c>
      <c r="P136" s="773">
        <f t="shared" si="94"/>
        <v>0</v>
      </c>
      <c r="Q136" s="725">
        <f t="shared" si="94"/>
        <v>0</v>
      </c>
      <c r="S136" s="117"/>
      <c r="T136" s="117"/>
      <c r="U136" s="117"/>
    </row>
    <row r="137" spans="1:21">
      <c r="A137" s="576"/>
      <c r="B137" s="643" t="s">
        <v>668</v>
      </c>
      <c r="C137" s="644" t="s">
        <v>53</v>
      </c>
      <c r="D137" s="774">
        <v>0</v>
      </c>
      <c r="E137" s="763">
        <f t="shared" si="81"/>
        <v>0</v>
      </c>
      <c r="F137" s="764">
        <f t="shared" ref="F137:H138" si="95">IFERROR($D137*F159/100, 0)</f>
        <v>0</v>
      </c>
      <c r="G137" s="765">
        <f t="shared" si="95"/>
        <v>0</v>
      </c>
      <c r="H137" s="766">
        <f t="shared" si="95"/>
        <v>0</v>
      </c>
      <c r="I137" s="763">
        <f t="shared" si="76"/>
        <v>0</v>
      </c>
      <c r="J137" s="764">
        <f t="shared" ref="J137:M138" si="96">IFERROR($D137*J159/100, 0)</f>
        <v>0</v>
      </c>
      <c r="K137" s="765">
        <f t="shared" si="96"/>
        <v>0</v>
      </c>
      <c r="L137" s="766">
        <f t="shared" si="96"/>
        <v>0</v>
      </c>
      <c r="M137" s="763">
        <f t="shared" si="96"/>
        <v>0</v>
      </c>
      <c r="N137" s="767">
        <f t="shared" si="72"/>
        <v>0</v>
      </c>
      <c r="O137" s="765">
        <f t="shared" ref="O137:Q138" si="97">IFERROR($D137*O159/100, 0)</f>
        <v>0</v>
      </c>
      <c r="P137" s="768">
        <f t="shared" si="97"/>
        <v>0</v>
      </c>
      <c r="Q137" s="763">
        <f t="shared" si="97"/>
        <v>0</v>
      </c>
      <c r="R137" s="2" t="s">
        <v>1419</v>
      </c>
      <c r="S137" s="117"/>
      <c r="T137" s="117"/>
      <c r="U137" s="117"/>
    </row>
    <row r="138" spans="1:21">
      <c r="A138" s="576"/>
      <c r="B138" s="643" t="s">
        <v>669</v>
      </c>
      <c r="C138" s="651" t="s">
        <v>670</v>
      </c>
      <c r="D138" s="774">
        <v>0</v>
      </c>
      <c r="E138" s="763">
        <f t="shared" si="81"/>
        <v>0</v>
      </c>
      <c r="F138" s="764">
        <f t="shared" si="95"/>
        <v>0</v>
      </c>
      <c r="G138" s="765">
        <f t="shared" si="95"/>
        <v>0</v>
      </c>
      <c r="H138" s="766">
        <f t="shared" si="95"/>
        <v>0</v>
      </c>
      <c r="I138" s="763">
        <f t="shared" si="76"/>
        <v>0</v>
      </c>
      <c r="J138" s="764">
        <f t="shared" si="96"/>
        <v>0</v>
      </c>
      <c r="K138" s="765">
        <f t="shared" si="96"/>
        <v>0</v>
      </c>
      <c r="L138" s="766">
        <f t="shared" si="96"/>
        <v>0</v>
      </c>
      <c r="M138" s="763">
        <f t="shared" si="96"/>
        <v>0</v>
      </c>
      <c r="N138" s="767">
        <f t="shared" si="72"/>
        <v>0</v>
      </c>
      <c r="O138" s="765">
        <f t="shared" si="97"/>
        <v>0</v>
      </c>
      <c r="P138" s="768">
        <f t="shared" si="97"/>
        <v>0</v>
      </c>
      <c r="Q138" s="763">
        <f t="shared" si="97"/>
        <v>0</v>
      </c>
      <c r="R138" s="2" t="s">
        <v>1421</v>
      </c>
      <c r="S138" s="117"/>
      <c r="T138" s="117"/>
      <c r="U138" s="117"/>
    </row>
    <row r="139" spans="1:21">
      <c r="A139" s="576"/>
      <c r="B139" s="652" t="s">
        <v>157</v>
      </c>
      <c r="C139" s="653" t="s">
        <v>605</v>
      </c>
      <c r="D139" s="724">
        <f>D140+D141+D142</f>
        <v>0</v>
      </c>
      <c r="E139" s="725">
        <f t="shared" ref="E139:Q139" si="98">E140+E141+E142</f>
        <v>0</v>
      </c>
      <c r="F139" s="724">
        <f t="shared" si="98"/>
        <v>0</v>
      </c>
      <c r="G139" s="775">
        <f t="shared" si="98"/>
        <v>0</v>
      </c>
      <c r="H139" s="776">
        <f t="shared" si="98"/>
        <v>0</v>
      </c>
      <c r="I139" s="725">
        <f t="shared" si="98"/>
        <v>0</v>
      </c>
      <c r="J139" s="775">
        <f t="shared" si="98"/>
        <v>0</v>
      </c>
      <c r="K139" s="775">
        <f t="shared" si="98"/>
        <v>0</v>
      </c>
      <c r="L139" s="777">
        <f t="shared" si="98"/>
        <v>0</v>
      </c>
      <c r="M139" s="778">
        <f t="shared" si="98"/>
        <v>0</v>
      </c>
      <c r="N139" s="772">
        <f t="shared" si="72"/>
        <v>0</v>
      </c>
      <c r="O139" s="775">
        <f>O140+O141+O142</f>
        <v>0</v>
      </c>
      <c r="P139" s="779">
        <f t="shared" si="98"/>
        <v>0</v>
      </c>
      <c r="Q139" s="778">
        <f t="shared" si="98"/>
        <v>0</v>
      </c>
      <c r="S139" s="117"/>
      <c r="T139" s="117"/>
      <c r="U139" s="117"/>
    </row>
    <row r="140" spans="1:21">
      <c r="A140" s="576"/>
      <c r="B140" s="654" t="s">
        <v>502</v>
      </c>
      <c r="C140" s="651" t="s">
        <v>47</v>
      </c>
      <c r="D140" s="780">
        <v>0</v>
      </c>
      <c r="E140" s="763">
        <f>SUM(F140:H140)</f>
        <v>0</v>
      </c>
      <c r="F140" s="764">
        <f t="shared" ref="F140:H142" si="99">IFERROR($D140*F161/100, 0)</f>
        <v>0</v>
      </c>
      <c r="G140" s="765">
        <f t="shared" si="99"/>
        <v>0</v>
      </c>
      <c r="H140" s="766">
        <f t="shared" si="99"/>
        <v>0</v>
      </c>
      <c r="I140" s="763">
        <f t="shared" si="76"/>
        <v>0</v>
      </c>
      <c r="J140" s="764">
        <f t="shared" ref="J140:M142" si="100">IFERROR($D140*J161/100, 0)</f>
        <v>0</v>
      </c>
      <c r="K140" s="765">
        <f t="shared" si="100"/>
        <v>0</v>
      </c>
      <c r="L140" s="766">
        <f t="shared" si="100"/>
        <v>0</v>
      </c>
      <c r="M140" s="763">
        <f t="shared" si="100"/>
        <v>0</v>
      </c>
      <c r="N140" s="767">
        <f t="shared" si="72"/>
        <v>0</v>
      </c>
      <c r="O140" s="765">
        <f t="shared" ref="O140:Q142" si="101">IFERROR($D140*O161/100, 0)</f>
        <v>0</v>
      </c>
      <c r="P140" s="768">
        <f t="shared" si="101"/>
        <v>0</v>
      </c>
      <c r="Q140" s="763">
        <f t="shared" si="101"/>
        <v>0</v>
      </c>
      <c r="R140" s="2" t="s">
        <v>1423</v>
      </c>
      <c r="S140" s="117"/>
      <c r="T140" s="117"/>
      <c r="U140" s="117"/>
    </row>
    <row r="141" spans="1:21">
      <c r="A141" s="576"/>
      <c r="B141" s="643" t="s">
        <v>503</v>
      </c>
      <c r="C141" s="651" t="s">
        <v>1439</v>
      </c>
      <c r="D141" s="780">
        <v>0</v>
      </c>
      <c r="E141" s="763">
        <f>SUM(F141:H141)</f>
        <v>0</v>
      </c>
      <c r="F141" s="764">
        <f t="shared" si="99"/>
        <v>0</v>
      </c>
      <c r="G141" s="765">
        <f t="shared" si="99"/>
        <v>0</v>
      </c>
      <c r="H141" s="766">
        <f t="shared" si="99"/>
        <v>0</v>
      </c>
      <c r="I141" s="763">
        <f t="shared" si="76"/>
        <v>0</v>
      </c>
      <c r="J141" s="764">
        <f t="shared" si="100"/>
        <v>0</v>
      </c>
      <c r="K141" s="765">
        <f t="shared" si="100"/>
        <v>0</v>
      </c>
      <c r="L141" s="766">
        <f t="shared" si="100"/>
        <v>0</v>
      </c>
      <c r="M141" s="763">
        <f t="shared" si="100"/>
        <v>0</v>
      </c>
      <c r="N141" s="767">
        <f t="shared" si="72"/>
        <v>0</v>
      </c>
      <c r="O141" s="765">
        <f t="shared" si="101"/>
        <v>0</v>
      </c>
      <c r="P141" s="768">
        <f t="shared" si="101"/>
        <v>0</v>
      </c>
      <c r="Q141" s="763">
        <f t="shared" si="101"/>
        <v>0</v>
      </c>
      <c r="R141" s="2" t="s">
        <v>1425</v>
      </c>
      <c r="S141" s="117"/>
      <c r="T141" s="117"/>
      <c r="U141" s="117"/>
    </row>
    <row r="142" spans="1:21" ht="15.75" thickBot="1">
      <c r="A142" s="576"/>
      <c r="B142" s="701" t="s">
        <v>504</v>
      </c>
      <c r="C142" s="656" t="s">
        <v>1439</v>
      </c>
      <c r="D142" s="762">
        <v>0</v>
      </c>
      <c r="E142" s="763">
        <f>SUM(F142:H142)</f>
        <v>0</v>
      </c>
      <c r="F142" s="764">
        <f t="shared" si="99"/>
        <v>0</v>
      </c>
      <c r="G142" s="765">
        <f t="shared" si="99"/>
        <v>0</v>
      </c>
      <c r="H142" s="766">
        <f t="shared" si="99"/>
        <v>0</v>
      </c>
      <c r="I142" s="763">
        <f t="shared" si="76"/>
        <v>0</v>
      </c>
      <c r="J142" s="764">
        <f t="shared" si="100"/>
        <v>0</v>
      </c>
      <c r="K142" s="765">
        <f t="shared" si="100"/>
        <v>0</v>
      </c>
      <c r="L142" s="766">
        <f t="shared" si="100"/>
        <v>0</v>
      </c>
      <c r="M142" s="763">
        <f t="shared" si="100"/>
        <v>0</v>
      </c>
      <c r="N142" s="767">
        <f t="shared" si="72"/>
        <v>0</v>
      </c>
      <c r="O142" s="765">
        <f t="shared" si="101"/>
        <v>0</v>
      </c>
      <c r="P142" s="768">
        <f t="shared" si="101"/>
        <v>0</v>
      </c>
      <c r="Q142" s="763">
        <f t="shared" si="101"/>
        <v>0</v>
      </c>
      <c r="R142" s="2" t="s">
        <v>1427</v>
      </c>
      <c r="S142" s="117"/>
      <c r="T142" s="117"/>
      <c r="U142" s="117"/>
    </row>
    <row r="143" spans="1:21" ht="64.5" thickBot="1">
      <c r="A143" s="576"/>
      <c r="B143" s="579" t="s">
        <v>191</v>
      </c>
      <c r="C143" s="709" t="s">
        <v>671</v>
      </c>
      <c r="D143" s="581" t="s">
        <v>239</v>
      </c>
      <c r="E143" s="582" t="s">
        <v>240</v>
      </c>
      <c r="F143" s="583" t="s">
        <v>241</v>
      </c>
      <c r="G143" s="584" t="s">
        <v>242</v>
      </c>
      <c r="H143" s="585" t="s">
        <v>243</v>
      </c>
      <c r="I143" s="582" t="s">
        <v>244</v>
      </c>
      <c r="J143" s="583" t="s">
        <v>245</v>
      </c>
      <c r="K143" s="584" t="s">
        <v>246</v>
      </c>
      <c r="L143" s="710" t="s">
        <v>247</v>
      </c>
      <c r="M143" s="582" t="s">
        <v>248</v>
      </c>
      <c r="N143" s="586" t="s">
        <v>249</v>
      </c>
      <c r="O143" s="588" t="s">
        <v>590</v>
      </c>
      <c r="P143" s="711" t="s">
        <v>251</v>
      </c>
      <c r="Q143" s="590" t="s">
        <v>252</v>
      </c>
      <c r="S143" s="117"/>
      <c r="T143" s="117"/>
      <c r="U143" s="117"/>
    </row>
    <row r="144" spans="1:21">
      <c r="A144" s="576"/>
      <c r="B144" s="712" t="s">
        <v>193</v>
      </c>
      <c r="C144" s="713" t="s">
        <v>672</v>
      </c>
      <c r="D144" s="714">
        <f t="shared" ref="D144:D164" si="102">O144+E144+I144+M144+P144+Q144</f>
        <v>100</v>
      </c>
      <c r="E144" s="715">
        <f t="shared" ref="E144:E164" si="103">SUM(F144:H144)</f>
        <v>30.32298914552721</v>
      </c>
      <c r="F144" s="716">
        <f>'4'!F$242</f>
        <v>4.2020072333336707</v>
      </c>
      <c r="G144" s="717">
        <f>'4'!G$242</f>
        <v>2.6753360982776417</v>
      </c>
      <c r="H144" s="718">
        <f>'4'!H$242</f>
        <v>23.445645813915895</v>
      </c>
      <c r="I144" s="715">
        <f t="shared" ref="I144:I164" si="104">SUM(J144:L144)</f>
        <v>50.56933401192601</v>
      </c>
      <c r="J144" s="716">
        <f>'4'!J$242</f>
        <v>22.588145972971603</v>
      </c>
      <c r="K144" s="717">
        <f>'4'!K$242</f>
        <v>19.91871331354325</v>
      </c>
      <c r="L144" s="718">
        <f>'4'!L$242</f>
        <v>8.0624747254111551</v>
      </c>
      <c r="M144" s="719">
        <f>'4'!M$242</f>
        <v>4.4979270415765482</v>
      </c>
      <c r="N144" s="720">
        <f t="shared" ref="N144:N164" si="105">O144+P144</f>
        <v>6.3381174170547103</v>
      </c>
      <c r="O144" s="717">
        <f>'4'!O$242</f>
        <v>6.3381174170547103</v>
      </c>
      <c r="P144" s="721">
        <f>'4'!P$242</f>
        <v>0</v>
      </c>
      <c r="Q144" s="719">
        <f>'4'!Q$242</f>
        <v>8.2716323839155361</v>
      </c>
      <c r="S144" s="117"/>
      <c r="T144" s="117"/>
      <c r="U144" s="117"/>
    </row>
    <row r="145" spans="1:21">
      <c r="A145" s="576"/>
      <c r="B145" s="722" t="s">
        <v>195</v>
      </c>
      <c r="C145" s="723" t="s">
        <v>673</v>
      </c>
      <c r="D145" s="724">
        <f t="shared" si="102"/>
        <v>100</v>
      </c>
      <c r="E145" s="725">
        <f t="shared" si="103"/>
        <v>30.32298914552721</v>
      </c>
      <c r="F145" s="726">
        <f>'4'!F$242</f>
        <v>4.2020072333336707</v>
      </c>
      <c r="G145" s="727">
        <f>'4'!G$242</f>
        <v>2.6753360982776417</v>
      </c>
      <c r="H145" s="728">
        <f>'4'!H$242</f>
        <v>23.445645813915895</v>
      </c>
      <c r="I145" s="725">
        <f t="shared" si="104"/>
        <v>50.56933401192601</v>
      </c>
      <c r="J145" s="726">
        <f>'4'!J$242</f>
        <v>22.588145972971603</v>
      </c>
      <c r="K145" s="727">
        <f>'4'!K$242</f>
        <v>19.91871331354325</v>
      </c>
      <c r="L145" s="728">
        <f>'4'!L$242</f>
        <v>8.0624747254111551</v>
      </c>
      <c r="M145" s="729">
        <f>'4'!M$242</f>
        <v>4.4979270415765482</v>
      </c>
      <c r="N145" s="720">
        <f t="shared" si="105"/>
        <v>6.3381174170547103</v>
      </c>
      <c r="O145" s="727">
        <f>'4'!O$242</f>
        <v>6.3381174170547103</v>
      </c>
      <c r="P145" s="730">
        <f>'4'!P$242</f>
        <v>0</v>
      </c>
      <c r="Q145" s="729">
        <f>'4'!Q$242</f>
        <v>8.2716323839155361</v>
      </c>
      <c r="S145" s="117"/>
      <c r="T145" s="117"/>
      <c r="U145" s="117"/>
    </row>
    <row r="146" spans="1:21">
      <c r="A146" s="576"/>
      <c r="B146" s="722" t="s">
        <v>203</v>
      </c>
      <c r="C146" s="723" t="s">
        <v>674</v>
      </c>
      <c r="D146" s="724">
        <f t="shared" si="102"/>
        <v>100</v>
      </c>
      <c r="E146" s="725">
        <f t="shared" si="103"/>
        <v>30.32298914552721</v>
      </c>
      <c r="F146" s="726">
        <f>'4'!F$242</f>
        <v>4.2020072333336707</v>
      </c>
      <c r="G146" s="727">
        <f>'4'!G$242</f>
        <v>2.6753360982776417</v>
      </c>
      <c r="H146" s="728">
        <f>'4'!H$242</f>
        <v>23.445645813915895</v>
      </c>
      <c r="I146" s="725">
        <f t="shared" si="104"/>
        <v>50.56933401192601</v>
      </c>
      <c r="J146" s="726">
        <f>'4'!J$242</f>
        <v>22.588145972971603</v>
      </c>
      <c r="K146" s="727">
        <f>'4'!K$242</f>
        <v>19.91871331354325</v>
      </c>
      <c r="L146" s="728">
        <f>'4'!L$242</f>
        <v>8.0624747254111551</v>
      </c>
      <c r="M146" s="729">
        <f>'4'!M$242</f>
        <v>4.4979270415765482</v>
      </c>
      <c r="N146" s="720">
        <f t="shared" si="105"/>
        <v>6.3381174170547103</v>
      </c>
      <c r="O146" s="727">
        <f>'4'!O$242</f>
        <v>6.3381174170547103</v>
      </c>
      <c r="P146" s="730">
        <f>'4'!P$242</f>
        <v>0</v>
      </c>
      <c r="Q146" s="729">
        <f>'4'!Q$242</f>
        <v>8.2716323839155361</v>
      </c>
      <c r="S146" s="117"/>
      <c r="T146" s="117"/>
      <c r="U146" s="117"/>
    </row>
    <row r="147" spans="1:21">
      <c r="A147" s="576"/>
      <c r="B147" s="731" t="s">
        <v>675</v>
      </c>
      <c r="C147" s="723" t="s">
        <v>676</v>
      </c>
      <c r="D147" s="724">
        <f t="shared" si="102"/>
        <v>100</v>
      </c>
      <c r="E147" s="725">
        <f t="shared" si="103"/>
        <v>30.32298914552721</v>
      </c>
      <c r="F147" s="726">
        <f>'4'!F$242</f>
        <v>4.2020072333336707</v>
      </c>
      <c r="G147" s="727">
        <f>'4'!G$242</f>
        <v>2.6753360982776417</v>
      </c>
      <c r="H147" s="728">
        <f>'4'!H$242</f>
        <v>23.445645813915895</v>
      </c>
      <c r="I147" s="725">
        <f t="shared" si="104"/>
        <v>50.56933401192601</v>
      </c>
      <c r="J147" s="726">
        <f>'4'!J$242</f>
        <v>22.588145972971603</v>
      </c>
      <c r="K147" s="727">
        <f>'4'!K$242</f>
        <v>19.91871331354325</v>
      </c>
      <c r="L147" s="728">
        <f>'4'!L$242</f>
        <v>8.0624747254111551</v>
      </c>
      <c r="M147" s="729">
        <f>'4'!M$242</f>
        <v>4.4979270415765482</v>
      </c>
      <c r="N147" s="720">
        <f t="shared" si="105"/>
        <v>6.3381174170547103</v>
      </c>
      <c r="O147" s="727">
        <f>'4'!O$242</f>
        <v>6.3381174170547103</v>
      </c>
      <c r="P147" s="730">
        <f>'4'!P$242</f>
        <v>0</v>
      </c>
      <c r="Q147" s="729">
        <f>'4'!Q$242</f>
        <v>8.2716323839155361</v>
      </c>
      <c r="S147" s="117"/>
      <c r="T147" s="117"/>
      <c r="U147" s="117"/>
    </row>
    <row r="148" spans="1:21">
      <c r="A148" s="576"/>
      <c r="B148" s="722" t="s">
        <v>677</v>
      </c>
      <c r="C148" s="723" t="s">
        <v>678</v>
      </c>
      <c r="D148" s="724">
        <f t="shared" si="102"/>
        <v>100</v>
      </c>
      <c r="E148" s="725">
        <f t="shared" si="103"/>
        <v>30.32298914552721</v>
      </c>
      <c r="F148" s="726">
        <f>'4'!F$242</f>
        <v>4.2020072333336707</v>
      </c>
      <c r="G148" s="727">
        <f>'4'!G$242</f>
        <v>2.6753360982776417</v>
      </c>
      <c r="H148" s="728">
        <f>'4'!H$242</f>
        <v>23.445645813915895</v>
      </c>
      <c r="I148" s="725">
        <f t="shared" si="104"/>
        <v>50.56933401192601</v>
      </c>
      <c r="J148" s="726">
        <f>'4'!J$242</f>
        <v>22.588145972971603</v>
      </c>
      <c r="K148" s="727">
        <f>'4'!K$242</f>
        <v>19.91871331354325</v>
      </c>
      <c r="L148" s="728">
        <f>'4'!L$242</f>
        <v>8.0624747254111551</v>
      </c>
      <c r="M148" s="729">
        <f>'4'!M$242</f>
        <v>4.4979270415765482</v>
      </c>
      <c r="N148" s="720">
        <f t="shared" si="105"/>
        <v>6.3381174170547103</v>
      </c>
      <c r="O148" s="727">
        <f>'4'!O$242</f>
        <v>6.3381174170547103</v>
      </c>
      <c r="P148" s="730">
        <f>'4'!P$242</f>
        <v>0</v>
      </c>
      <c r="Q148" s="729">
        <f>'4'!Q$242</f>
        <v>8.2716323839155361</v>
      </c>
      <c r="S148" s="117"/>
      <c r="T148" s="117"/>
      <c r="U148" s="117"/>
    </row>
    <row r="149" spans="1:21">
      <c r="A149" s="576"/>
      <c r="B149" s="722" t="s">
        <v>679</v>
      </c>
      <c r="C149" s="723" t="s">
        <v>680</v>
      </c>
      <c r="D149" s="724">
        <f t="shared" si="102"/>
        <v>100</v>
      </c>
      <c r="E149" s="725">
        <f t="shared" si="103"/>
        <v>30.32298914552721</v>
      </c>
      <c r="F149" s="726">
        <f>'4'!F$242</f>
        <v>4.2020072333336707</v>
      </c>
      <c r="G149" s="727">
        <f>'4'!G$242</f>
        <v>2.6753360982776417</v>
      </c>
      <c r="H149" s="728">
        <f>'4'!H$242</f>
        <v>23.445645813915895</v>
      </c>
      <c r="I149" s="725">
        <f t="shared" si="104"/>
        <v>50.56933401192601</v>
      </c>
      <c r="J149" s="726">
        <f>'4'!J$242</f>
        <v>22.588145972971603</v>
      </c>
      <c r="K149" s="727">
        <f>'4'!K$242</f>
        <v>19.91871331354325</v>
      </c>
      <c r="L149" s="728">
        <f>'4'!L$242</f>
        <v>8.0624747254111551</v>
      </c>
      <c r="M149" s="729">
        <f>'4'!M$242</f>
        <v>4.4979270415765482</v>
      </c>
      <c r="N149" s="720">
        <f t="shared" si="105"/>
        <v>6.3381174170547103</v>
      </c>
      <c r="O149" s="727">
        <f>'4'!O$242</f>
        <v>6.3381174170547103</v>
      </c>
      <c r="P149" s="730">
        <f>'4'!P$242</f>
        <v>0</v>
      </c>
      <c r="Q149" s="729">
        <f>'4'!Q$242</f>
        <v>8.2716323839155361</v>
      </c>
      <c r="S149" s="117"/>
      <c r="T149" s="117"/>
      <c r="U149" s="117"/>
    </row>
    <row r="150" spans="1:21">
      <c r="A150" s="576"/>
      <c r="B150" s="722" t="s">
        <v>681</v>
      </c>
      <c r="C150" s="723" t="s">
        <v>682</v>
      </c>
      <c r="D150" s="724">
        <f t="shared" si="102"/>
        <v>100</v>
      </c>
      <c r="E150" s="725">
        <f t="shared" si="103"/>
        <v>30.32298914552721</v>
      </c>
      <c r="F150" s="726">
        <f>'4'!F$242</f>
        <v>4.2020072333336707</v>
      </c>
      <c r="G150" s="727">
        <f>'4'!G$242</f>
        <v>2.6753360982776417</v>
      </c>
      <c r="H150" s="728">
        <f>'4'!H$242</f>
        <v>23.445645813915895</v>
      </c>
      <c r="I150" s="725">
        <f t="shared" si="104"/>
        <v>50.56933401192601</v>
      </c>
      <c r="J150" s="726">
        <f>'4'!J$242</f>
        <v>22.588145972971603</v>
      </c>
      <c r="K150" s="727">
        <f>'4'!K$242</f>
        <v>19.91871331354325</v>
      </c>
      <c r="L150" s="728">
        <f>'4'!L$242</f>
        <v>8.0624747254111551</v>
      </c>
      <c r="M150" s="729">
        <f>'4'!M$242</f>
        <v>4.4979270415765482</v>
      </c>
      <c r="N150" s="720">
        <f t="shared" si="105"/>
        <v>6.3381174170547103</v>
      </c>
      <c r="O150" s="727">
        <f>'4'!O$242</f>
        <v>6.3381174170547103</v>
      </c>
      <c r="P150" s="730">
        <f>'4'!P$242</f>
        <v>0</v>
      </c>
      <c r="Q150" s="729">
        <f>'4'!Q$242</f>
        <v>8.2716323839155361</v>
      </c>
      <c r="S150" s="117"/>
      <c r="T150" s="117"/>
      <c r="U150" s="117"/>
    </row>
    <row r="151" spans="1:21">
      <c r="A151" s="576"/>
      <c r="B151" s="722" t="s">
        <v>683</v>
      </c>
      <c r="C151" s="723" t="s">
        <v>684</v>
      </c>
      <c r="D151" s="724">
        <f t="shared" si="102"/>
        <v>100</v>
      </c>
      <c r="E151" s="725">
        <f t="shared" si="103"/>
        <v>30.32298914552721</v>
      </c>
      <c r="F151" s="726">
        <f>'4'!F$242</f>
        <v>4.2020072333336707</v>
      </c>
      <c r="G151" s="727">
        <f>'4'!G$242</f>
        <v>2.6753360982776417</v>
      </c>
      <c r="H151" s="728">
        <f>'4'!H$242</f>
        <v>23.445645813915895</v>
      </c>
      <c r="I151" s="725">
        <f t="shared" si="104"/>
        <v>50.56933401192601</v>
      </c>
      <c r="J151" s="726">
        <f>'4'!J$242</f>
        <v>22.588145972971603</v>
      </c>
      <c r="K151" s="727">
        <f>'4'!K$242</f>
        <v>19.91871331354325</v>
      </c>
      <c r="L151" s="728">
        <f>'4'!L$242</f>
        <v>8.0624747254111551</v>
      </c>
      <c r="M151" s="729">
        <f>'4'!M$242</f>
        <v>4.4979270415765482</v>
      </c>
      <c r="N151" s="720">
        <f t="shared" si="105"/>
        <v>6.3381174170547103</v>
      </c>
      <c r="O151" s="727">
        <f>'4'!O$242</f>
        <v>6.3381174170547103</v>
      </c>
      <c r="P151" s="730">
        <f>'4'!P$242</f>
        <v>0</v>
      </c>
      <c r="Q151" s="729">
        <f>'4'!Q$242</f>
        <v>8.2716323839155361</v>
      </c>
      <c r="S151" s="117"/>
      <c r="T151" s="117"/>
      <c r="U151" s="117"/>
    </row>
    <row r="152" spans="1:21">
      <c r="A152" s="576"/>
      <c r="B152" s="722" t="s">
        <v>685</v>
      </c>
      <c r="C152" s="723" t="s">
        <v>686</v>
      </c>
      <c r="D152" s="724">
        <f t="shared" si="102"/>
        <v>100</v>
      </c>
      <c r="E152" s="725">
        <f t="shared" si="103"/>
        <v>30.32298914552721</v>
      </c>
      <c r="F152" s="726">
        <f>'4'!F$242</f>
        <v>4.2020072333336707</v>
      </c>
      <c r="G152" s="727">
        <f>'4'!G$242</f>
        <v>2.6753360982776417</v>
      </c>
      <c r="H152" s="728">
        <f>'4'!H$242</f>
        <v>23.445645813915895</v>
      </c>
      <c r="I152" s="725">
        <f t="shared" si="104"/>
        <v>50.56933401192601</v>
      </c>
      <c r="J152" s="726">
        <f>'4'!J$242</f>
        <v>22.588145972971603</v>
      </c>
      <c r="K152" s="727">
        <f>'4'!K$242</f>
        <v>19.91871331354325</v>
      </c>
      <c r="L152" s="728">
        <f>'4'!L$242</f>
        <v>8.0624747254111551</v>
      </c>
      <c r="M152" s="729">
        <f>'4'!M$242</f>
        <v>4.4979270415765482</v>
      </c>
      <c r="N152" s="720">
        <f t="shared" si="105"/>
        <v>6.3381174170547103</v>
      </c>
      <c r="O152" s="727">
        <f>'4'!O$242</f>
        <v>6.3381174170547103</v>
      </c>
      <c r="P152" s="730">
        <f>'4'!P$242</f>
        <v>0</v>
      </c>
      <c r="Q152" s="729">
        <f>'4'!Q$242</f>
        <v>8.2716323839155361</v>
      </c>
      <c r="S152" s="117"/>
      <c r="T152" s="117"/>
      <c r="U152" s="117"/>
    </row>
    <row r="153" spans="1:21">
      <c r="A153" s="576"/>
      <c r="B153" s="731" t="s">
        <v>687</v>
      </c>
      <c r="C153" s="723" t="s">
        <v>688</v>
      </c>
      <c r="D153" s="724">
        <f t="shared" si="102"/>
        <v>100</v>
      </c>
      <c r="E153" s="725">
        <f t="shared" si="103"/>
        <v>30.32298914552721</v>
      </c>
      <c r="F153" s="726">
        <f>'4'!F$242</f>
        <v>4.2020072333336707</v>
      </c>
      <c r="G153" s="727">
        <f>'4'!G$242</f>
        <v>2.6753360982776417</v>
      </c>
      <c r="H153" s="728">
        <f>'4'!H$242</f>
        <v>23.445645813915895</v>
      </c>
      <c r="I153" s="725">
        <f t="shared" si="104"/>
        <v>50.56933401192601</v>
      </c>
      <c r="J153" s="726">
        <f>'4'!J$242</f>
        <v>22.588145972971603</v>
      </c>
      <c r="K153" s="727">
        <f>'4'!K$242</f>
        <v>19.91871331354325</v>
      </c>
      <c r="L153" s="728">
        <f>'4'!L$242</f>
        <v>8.0624747254111551</v>
      </c>
      <c r="M153" s="729">
        <f>'4'!M$242</f>
        <v>4.4979270415765482</v>
      </c>
      <c r="N153" s="720">
        <f t="shared" si="105"/>
        <v>6.3381174170547103</v>
      </c>
      <c r="O153" s="727">
        <f>'4'!O$242</f>
        <v>6.3381174170547103</v>
      </c>
      <c r="P153" s="730">
        <f>'4'!P$242</f>
        <v>0</v>
      </c>
      <c r="Q153" s="729">
        <f>'4'!Q$242</f>
        <v>8.2716323839155361</v>
      </c>
      <c r="S153" s="117"/>
      <c r="T153" s="117"/>
      <c r="U153" s="117"/>
    </row>
    <row r="154" spans="1:21">
      <c r="A154" s="576"/>
      <c r="B154" s="731" t="s">
        <v>689</v>
      </c>
      <c r="C154" s="723" t="s">
        <v>690</v>
      </c>
      <c r="D154" s="724">
        <f t="shared" si="102"/>
        <v>100</v>
      </c>
      <c r="E154" s="725">
        <f t="shared" si="103"/>
        <v>30.32298914552721</v>
      </c>
      <c r="F154" s="726">
        <f>'4'!F$242</f>
        <v>4.2020072333336707</v>
      </c>
      <c r="G154" s="727">
        <f>'4'!G$242</f>
        <v>2.6753360982776417</v>
      </c>
      <c r="H154" s="728">
        <f>'4'!H$242</f>
        <v>23.445645813915895</v>
      </c>
      <c r="I154" s="725">
        <f t="shared" si="104"/>
        <v>50.56933401192601</v>
      </c>
      <c r="J154" s="726">
        <f>'4'!J$242</f>
        <v>22.588145972971603</v>
      </c>
      <c r="K154" s="727">
        <f>'4'!K$242</f>
        <v>19.91871331354325</v>
      </c>
      <c r="L154" s="728">
        <f>'4'!L$242</f>
        <v>8.0624747254111551</v>
      </c>
      <c r="M154" s="729">
        <f>'4'!M$242</f>
        <v>4.4979270415765482</v>
      </c>
      <c r="N154" s="720">
        <f t="shared" si="105"/>
        <v>6.3381174170547103</v>
      </c>
      <c r="O154" s="727">
        <f>'4'!O$242</f>
        <v>6.3381174170547103</v>
      </c>
      <c r="P154" s="730">
        <f>'4'!P$242</f>
        <v>0</v>
      </c>
      <c r="Q154" s="729">
        <f>'4'!Q$242</f>
        <v>8.2716323839155361</v>
      </c>
      <c r="S154" s="117"/>
      <c r="T154" s="117"/>
      <c r="U154" s="117"/>
    </row>
    <row r="155" spans="1:21">
      <c r="A155" s="576"/>
      <c r="B155" s="731" t="s">
        <v>691</v>
      </c>
      <c r="C155" s="723" t="s">
        <v>692</v>
      </c>
      <c r="D155" s="724">
        <f t="shared" si="102"/>
        <v>100</v>
      </c>
      <c r="E155" s="725">
        <f t="shared" si="103"/>
        <v>30.32298914552721</v>
      </c>
      <c r="F155" s="726">
        <f>'4'!F$242</f>
        <v>4.2020072333336707</v>
      </c>
      <c r="G155" s="727">
        <f>'4'!G$242</f>
        <v>2.6753360982776417</v>
      </c>
      <c r="H155" s="728">
        <f>'4'!H$242</f>
        <v>23.445645813915895</v>
      </c>
      <c r="I155" s="725">
        <f t="shared" si="104"/>
        <v>50.56933401192601</v>
      </c>
      <c r="J155" s="726">
        <f>'4'!J$242</f>
        <v>22.588145972971603</v>
      </c>
      <c r="K155" s="727">
        <f>'4'!K$242</f>
        <v>19.91871331354325</v>
      </c>
      <c r="L155" s="728">
        <f>'4'!L$242</f>
        <v>8.0624747254111551</v>
      </c>
      <c r="M155" s="729">
        <f>'4'!M$242</f>
        <v>4.4979270415765482</v>
      </c>
      <c r="N155" s="720">
        <f t="shared" si="105"/>
        <v>6.3381174170547103</v>
      </c>
      <c r="O155" s="727">
        <f>'4'!O$242</f>
        <v>6.3381174170547103</v>
      </c>
      <c r="P155" s="730">
        <f>'4'!P$242</f>
        <v>0</v>
      </c>
      <c r="Q155" s="729">
        <f>'4'!Q$242</f>
        <v>8.2716323839155361</v>
      </c>
      <c r="S155" s="117"/>
      <c r="T155" s="117"/>
      <c r="U155" s="117"/>
    </row>
    <row r="156" spans="1:21">
      <c r="A156" s="576"/>
      <c r="B156" s="731" t="s">
        <v>693</v>
      </c>
      <c r="C156" s="723" t="s">
        <v>694</v>
      </c>
      <c r="D156" s="724">
        <f t="shared" si="102"/>
        <v>100</v>
      </c>
      <c r="E156" s="725">
        <f t="shared" si="103"/>
        <v>30.32298914552721</v>
      </c>
      <c r="F156" s="726">
        <f>'4'!F$242</f>
        <v>4.2020072333336707</v>
      </c>
      <c r="G156" s="727">
        <f>'4'!G$242</f>
        <v>2.6753360982776417</v>
      </c>
      <c r="H156" s="728">
        <f>'4'!H$242</f>
        <v>23.445645813915895</v>
      </c>
      <c r="I156" s="725">
        <f t="shared" si="104"/>
        <v>50.56933401192601</v>
      </c>
      <c r="J156" s="726">
        <f>'4'!J$242</f>
        <v>22.588145972971603</v>
      </c>
      <c r="K156" s="727">
        <f>'4'!K$242</f>
        <v>19.91871331354325</v>
      </c>
      <c r="L156" s="728">
        <f>'4'!L$242</f>
        <v>8.0624747254111551</v>
      </c>
      <c r="M156" s="729">
        <f>'4'!M$242</f>
        <v>4.4979270415765482</v>
      </c>
      <c r="N156" s="720">
        <f t="shared" si="105"/>
        <v>6.3381174170547103</v>
      </c>
      <c r="O156" s="727">
        <f>'4'!O$242</f>
        <v>6.3381174170547103</v>
      </c>
      <c r="P156" s="730">
        <f>'4'!P$242</f>
        <v>0</v>
      </c>
      <c r="Q156" s="729">
        <f>'4'!Q$242</f>
        <v>8.2716323839155361</v>
      </c>
      <c r="S156" s="117"/>
      <c r="T156" s="117"/>
      <c r="U156" s="117"/>
    </row>
    <row r="157" spans="1:21">
      <c r="A157" s="576"/>
      <c r="B157" s="731" t="s">
        <v>695</v>
      </c>
      <c r="C157" s="723" t="s">
        <v>696</v>
      </c>
      <c r="D157" s="724">
        <f t="shared" si="102"/>
        <v>100</v>
      </c>
      <c r="E157" s="725">
        <f t="shared" si="103"/>
        <v>30.32298914552721</v>
      </c>
      <c r="F157" s="726">
        <f>'4'!F$242</f>
        <v>4.2020072333336707</v>
      </c>
      <c r="G157" s="727">
        <f>'4'!G$242</f>
        <v>2.6753360982776417</v>
      </c>
      <c r="H157" s="728">
        <f>'4'!H$242</f>
        <v>23.445645813915895</v>
      </c>
      <c r="I157" s="725">
        <f t="shared" si="104"/>
        <v>50.56933401192601</v>
      </c>
      <c r="J157" s="726">
        <f>'4'!J$242</f>
        <v>22.588145972971603</v>
      </c>
      <c r="K157" s="727">
        <f>'4'!K$242</f>
        <v>19.91871331354325</v>
      </c>
      <c r="L157" s="728">
        <f>'4'!L$242</f>
        <v>8.0624747254111551</v>
      </c>
      <c r="M157" s="729">
        <f>'4'!M$242</f>
        <v>4.4979270415765482</v>
      </c>
      <c r="N157" s="720">
        <f t="shared" si="105"/>
        <v>6.3381174170547103</v>
      </c>
      <c r="O157" s="727">
        <f>'4'!O$242</f>
        <v>6.3381174170547103</v>
      </c>
      <c r="P157" s="730">
        <f>'4'!P$242</f>
        <v>0</v>
      </c>
      <c r="Q157" s="729">
        <f>'4'!Q$242</f>
        <v>8.2716323839155361</v>
      </c>
      <c r="S157" s="117"/>
      <c r="T157" s="117"/>
      <c r="U157" s="117"/>
    </row>
    <row r="158" spans="1:21">
      <c r="A158" s="576"/>
      <c r="B158" s="731" t="s">
        <v>697</v>
      </c>
      <c r="C158" s="723" t="s">
        <v>698</v>
      </c>
      <c r="D158" s="724">
        <f t="shared" si="102"/>
        <v>100</v>
      </c>
      <c r="E158" s="725">
        <f t="shared" si="103"/>
        <v>30.32298914552721</v>
      </c>
      <c r="F158" s="726">
        <f>'4'!F$242</f>
        <v>4.2020072333336707</v>
      </c>
      <c r="G158" s="727">
        <f>'4'!G$242</f>
        <v>2.6753360982776417</v>
      </c>
      <c r="H158" s="728">
        <f>'4'!H$242</f>
        <v>23.445645813915895</v>
      </c>
      <c r="I158" s="725">
        <f t="shared" si="104"/>
        <v>50.56933401192601</v>
      </c>
      <c r="J158" s="726">
        <f>'4'!J$242</f>
        <v>22.588145972971603</v>
      </c>
      <c r="K158" s="727">
        <f>'4'!K$242</f>
        <v>19.91871331354325</v>
      </c>
      <c r="L158" s="728">
        <f>'4'!L$242</f>
        <v>8.0624747254111551</v>
      </c>
      <c r="M158" s="729">
        <f>'4'!M$242</f>
        <v>4.4979270415765482</v>
      </c>
      <c r="N158" s="720">
        <f t="shared" si="105"/>
        <v>6.3381174170547103</v>
      </c>
      <c r="O158" s="727">
        <f>'4'!O$242</f>
        <v>6.3381174170547103</v>
      </c>
      <c r="P158" s="730">
        <f>'4'!P$242</f>
        <v>0</v>
      </c>
      <c r="Q158" s="729">
        <f>'4'!Q$242</f>
        <v>8.2716323839155361</v>
      </c>
      <c r="S158" s="117"/>
      <c r="T158" s="117"/>
      <c r="U158" s="117"/>
    </row>
    <row r="159" spans="1:21">
      <c r="A159" s="576"/>
      <c r="B159" s="731" t="s">
        <v>699</v>
      </c>
      <c r="C159" s="723" t="s">
        <v>700</v>
      </c>
      <c r="D159" s="724">
        <f t="shared" si="102"/>
        <v>100</v>
      </c>
      <c r="E159" s="725">
        <f t="shared" si="103"/>
        <v>30.32298914552721</v>
      </c>
      <c r="F159" s="726">
        <f>'4'!F$242</f>
        <v>4.2020072333336707</v>
      </c>
      <c r="G159" s="727">
        <f>'4'!G$242</f>
        <v>2.6753360982776417</v>
      </c>
      <c r="H159" s="728">
        <f>'4'!H$242</f>
        <v>23.445645813915895</v>
      </c>
      <c r="I159" s="725">
        <f t="shared" si="104"/>
        <v>50.56933401192601</v>
      </c>
      <c r="J159" s="726">
        <f>'4'!J$242</f>
        <v>22.588145972971603</v>
      </c>
      <c r="K159" s="727">
        <f>'4'!K$242</f>
        <v>19.91871331354325</v>
      </c>
      <c r="L159" s="728">
        <f>'4'!L$242</f>
        <v>8.0624747254111551</v>
      </c>
      <c r="M159" s="729">
        <f>'4'!M$242</f>
        <v>4.4979270415765482</v>
      </c>
      <c r="N159" s="720">
        <f t="shared" si="105"/>
        <v>6.3381174170547103</v>
      </c>
      <c r="O159" s="727">
        <f>'4'!O$242</f>
        <v>6.3381174170547103</v>
      </c>
      <c r="P159" s="730">
        <f>'4'!P$242</f>
        <v>0</v>
      </c>
      <c r="Q159" s="729">
        <f>'4'!Q$242</f>
        <v>8.2716323839155361</v>
      </c>
      <c r="S159" s="117"/>
      <c r="T159" s="117"/>
      <c r="U159" s="117"/>
    </row>
    <row r="160" spans="1:21">
      <c r="A160" s="576"/>
      <c r="B160" s="722" t="s">
        <v>701</v>
      </c>
      <c r="C160" s="723" t="s">
        <v>702</v>
      </c>
      <c r="D160" s="724">
        <f t="shared" si="102"/>
        <v>100</v>
      </c>
      <c r="E160" s="725">
        <f t="shared" si="103"/>
        <v>30.32298914552721</v>
      </c>
      <c r="F160" s="726">
        <f>'4'!F$242</f>
        <v>4.2020072333336707</v>
      </c>
      <c r="G160" s="727">
        <f>'4'!G$242</f>
        <v>2.6753360982776417</v>
      </c>
      <c r="H160" s="728">
        <f>'4'!H$242</f>
        <v>23.445645813915895</v>
      </c>
      <c r="I160" s="725">
        <f t="shared" si="104"/>
        <v>50.56933401192601</v>
      </c>
      <c r="J160" s="726">
        <f>'4'!J$242</f>
        <v>22.588145972971603</v>
      </c>
      <c r="K160" s="727">
        <f>'4'!K$242</f>
        <v>19.91871331354325</v>
      </c>
      <c r="L160" s="728">
        <f>'4'!L$242</f>
        <v>8.0624747254111551</v>
      </c>
      <c r="M160" s="729">
        <f>'4'!M$242</f>
        <v>4.4979270415765482</v>
      </c>
      <c r="N160" s="720">
        <f t="shared" si="105"/>
        <v>6.3381174170547103</v>
      </c>
      <c r="O160" s="727">
        <f>'4'!O$242</f>
        <v>6.3381174170547103</v>
      </c>
      <c r="P160" s="730">
        <f>'4'!P$242</f>
        <v>0</v>
      </c>
      <c r="Q160" s="729">
        <f>'4'!Q$242</f>
        <v>8.2716323839155361</v>
      </c>
      <c r="S160" s="117"/>
      <c r="T160" s="117"/>
      <c r="U160" s="117"/>
    </row>
    <row r="161" spans="1:21">
      <c r="A161" s="576"/>
      <c r="B161" s="731" t="s">
        <v>703</v>
      </c>
      <c r="C161" s="723" t="s">
        <v>704</v>
      </c>
      <c r="D161" s="724">
        <f t="shared" si="102"/>
        <v>100</v>
      </c>
      <c r="E161" s="725">
        <f t="shared" si="103"/>
        <v>30.32298914552721</v>
      </c>
      <c r="F161" s="726">
        <f>'4'!F$242</f>
        <v>4.2020072333336707</v>
      </c>
      <c r="G161" s="727">
        <f>'4'!G$242</f>
        <v>2.6753360982776417</v>
      </c>
      <c r="H161" s="728">
        <f>'4'!H$242</f>
        <v>23.445645813915895</v>
      </c>
      <c r="I161" s="725">
        <f t="shared" si="104"/>
        <v>50.56933401192601</v>
      </c>
      <c r="J161" s="726">
        <f>'4'!J$242</f>
        <v>22.588145972971603</v>
      </c>
      <c r="K161" s="727">
        <f>'4'!K$242</f>
        <v>19.91871331354325</v>
      </c>
      <c r="L161" s="728">
        <f>'4'!L$242</f>
        <v>8.0624747254111551</v>
      </c>
      <c r="M161" s="729">
        <f>'4'!M$242</f>
        <v>4.4979270415765482</v>
      </c>
      <c r="N161" s="720">
        <f t="shared" si="105"/>
        <v>6.3381174170547103</v>
      </c>
      <c r="O161" s="727">
        <f>'4'!O$242</f>
        <v>6.3381174170547103</v>
      </c>
      <c r="P161" s="730">
        <f>'4'!P$242</f>
        <v>0</v>
      </c>
      <c r="Q161" s="729">
        <f>'4'!Q$242</f>
        <v>8.2716323839155361</v>
      </c>
      <c r="S161" s="117"/>
      <c r="T161" s="117"/>
      <c r="U161" s="117"/>
    </row>
    <row r="162" spans="1:21">
      <c r="A162" s="576"/>
      <c r="B162" s="731" t="s">
        <v>705</v>
      </c>
      <c r="C162" s="732" t="s">
        <v>706</v>
      </c>
      <c r="D162" s="733">
        <f t="shared" si="102"/>
        <v>100</v>
      </c>
      <c r="E162" s="734">
        <f t="shared" si="103"/>
        <v>30.32298914552721</v>
      </c>
      <c r="F162" s="735">
        <f>'4'!F$242</f>
        <v>4.2020072333336707</v>
      </c>
      <c r="G162" s="736">
        <f>'4'!G$242</f>
        <v>2.6753360982776417</v>
      </c>
      <c r="H162" s="737">
        <f>'4'!H$242</f>
        <v>23.445645813915895</v>
      </c>
      <c r="I162" s="734">
        <f t="shared" si="104"/>
        <v>50.56933401192601</v>
      </c>
      <c r="J162" s="735">
        <f>'4'!J$242</f>
        <v>22.588145972971603</v>
      </c>
      <c r="K162" s="736">
        <f>'4'!K$242</f>
        <v>19.91871331354325</v>
      </c>
      <c r="L162" s="737">
        <f>'4'!L$242</f>
        <v>8.0624747254111551</v>
      </c>
      <c r="M162" s="738">
        <f>'4'!M$242</f>
        <v>4.4979270415765482</v>
      </c>
      <c r="N162" s="720">
        <f t="shared" si="105"/>
        <v>6.3381174170547103</v>
      </c>
      <c r="O162" s="736">
        <f>'4'!O$242</f>
        <v>6.3381174170547103</v>
      </c>
      <c r="P162" s="739">
        <f>'4'!P$242</f>
        <v>0</v>
      </c>
      <c r="Q162" s="738">
        <f>'4'!Q$242</f>
        <v>8.2716323839155361</v>
      </c>
      <c r="S162" s="117"/>
      <c r="T162" s="117"/>
      <c r="U162" s="117"/>
    </row>
    <row r="163" spans="1:21" ht="15.75" thickBot="1">
      <c r="A163" s="576"/>
      <c r="B163" s="781" t="s">
        <v>707</v>
      </c>
      <c r="C163" s="437" t="s">
        <v>708</v>
      </c>
      <c r="D163" s="782">
        <f t="shared" si="102"/>
        <v>100</v>
      </c>
      <c r="E163" s="783">
        <f t="shared" si="103"/>
        <v>30.32298914552721</v>
      </c>
      <c r="F163" s="784">
        <f>'4'!F$242</f>
        <v>4.2020072333336707</v>
      </c>
      <c r="G163" s="785">
        <f>'4'!G$242</f>
        <v>2.6753360982776417</v>
      </c>
      <c r="H163" s="786">
        <f>'4'!H$242</f>
        <v>23.445645813915895</v>
      </c>
      <c r="I163" s="783">
        <f t="shared" si="104"/>
        <v>50.56933401192601</v>
      </c>
      <c r="J163" s="784">
        <f>'4'!J$242</f>
        <v>22.588145972971603</v>
      </c>
      <c r="K163" s="785">
        <f>'4'!K$242</f>
        <v>19.91871331354325</v>
      </c>
      <c r="L163" s="786">
        <f>'4'!L$242</f>
        <v>8.0624747254111551</v>
      </c>
      <c r="M163" s="787">
        <f>'4'!M$242</f>
        <v>4.4979270415765482</v>
      </c>
      <c r="N163" s="720">
        <f t="shared" si="105"/>
        <v>6.3381174170547103</v>
      </c>
      <c r="O163" s="785">
        <f>'4'!O$242</f>
        <v>6.3381174170547103</v>
      </c>
      <c r="P163" s="788">
        <f>'4'!P$242</f>
        <v>0</v>
      </c>
      <c r="Q163" s="787">
        <f>'4'!Q$242</f>
        <v>8.2716323839155361</v>
      </c>
      <c r="S163" s="117"/>
      <c r="T163" s="117"/>
      <c r="U163" s="117"/>
    </row>
    <row r="164" spans="1:21" ht="26.25" thickBot="1">
      <c r="A164" s="576"/>
      <c r="B164" s="789" t="s">
        <v>205</v>
      </c>
      <c r="C164" s="790" t="s">
        <v>709</v>
      </c>
      <c r="D164" s="791">
        <f t="shared" si="102"/>
        <v>100</v>
      </c>
      <c r="E164" s="792">
        <f t="shared" si="103"/>
        <v>30.32298914552721</v>
      </c>
      <c r="F164" s="793">
        <f>+F163</f>
        <v>4.2020072333336707</v>
      </c>
      <c r="G164" s="794">
        <f t="shared" ref="G164:H164" si="106">+G163</f>
        <v>2.6753360982776417</v>
      </c>
      <c r="H164" s="795">
        <f t="shared" si="106"/>
        <v>23.445645813915895</v>
      </c>
      <c r="I164" s="792">
        <f t="shared" si="104"/>
        <v>50.56933401192601</v>
      </c>
      <c r="J164" s="793">
        <f>+J163</f>
        <v>22.588145972971603</v>
      </c>
      <c r="K164" s="794">
        <f t="shared" ref="K164:M164" si="107">+K163</f>
        <v>19.91871331354325</v>
      </c>
      <c r="L164" s="795">
        <f t="shared" si="107"/>
        <v>8.0624747254111551</v>
      </c>
      <c r="M164" s="792">
        <f t="shared" si="107"/>
        <v>4.4979270415765482</v>
      </c>
      <c r="N164" s="796">
        <f t="shared" si="105"/>
        <v>6.3381174170547103</v>
      </c>
      <c r="O164" s="794">
        <f>+O163</f>
        <v>6.3381174170547103</v>
      </c>
      <c r="P164" s="797">
        <f t="shared" ref="P164:Q164" si="108">+P163</f>
        <v>0</v>
      </c>
      <c r="Q164" s="792">
        <f t="shared" si="108"/>
        <v>8.2716323839155361</v>
      </c>
      <c r="S164" s="117"/>
      <c r="T164" s="117"/>
      <c r="U164" s="11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0863C-B2BD-4B90-A49B-5E83DF6976B2}">
  <sheetPr codeName="Sheet101">
    <tabColor theme="0" tint="-0.14999847407452621"/>
  </sheetPr>
  <dimension ref="A1:AJ165"/>
  <sheetViews>
    <sheetView topLeftCell="J1" workbookViewId="0">
      <selection activeCell="F25" sqref="F25:F32"/>
    </sheetView>
  </sheetViews>
  <sheetFormatPr defaultRowHeight="15"/>
  <cols>
    <col min="1" max="1" width="9.140625" style="2"/>
    <col min="3" max="3" width="61.42578125" customWidth="1"/>
    <col min="4" max="4" width="11" customWidth="1"/>
    <col min="5" max="5" width="14.42578125" customWidth="1"/>
    <col min="6" max="6" width="14.140625" customWidth="1"/>
    <col min="7" max="7" width="14.7109375" customWidth="1"/>
    <col min="8" max="8" width="15.5703125" customWidth="1"/>
    <col min="9" max="9" width="13.85546875" customWidth="1"/>
    <col min="10" max="10" width="11.5703125" customWidth="1"/>
    <col min="11" max="11" width="11.85546875" customWidth="1"/>
    <col min="12" max="12" width="12.140625" customWidth="1"/>
    <col min="13" max="13" width="20.85546875" customWidth="1"/>
    <col min="14" max="14" width="16.140625" customWidth="1"/>
    <col min="15" max="15" width="11.85546875" customWidth="1"/>
    <col min="16" max="16" width="16.28515625" customWidth="1"/>
    <col min="17" max="17" width="23.28515625" customWidth="1"/>
    <col min="18" max="18" width="9.140625" style="2" hidden="1" customWidth="1"/>
    <col min="19" max="21" width="9.140625" hidden="1" customWidth="1"/>
  </cols>
  <sheetData>
    <row r="1" spans="1:36">
      <c r="B1" s="2"/>
      <c r="C1" s="2"/>
      <c r="D1" s="2"/>
      <c r="E1" s="2"/>
      <c r="F1" s="2"/>
      <c r="G1" s="2"/>
      <c r="H1" s="2"/>
      <c r="I1" s="2"/>
      <c r="J1" s="2"/>
      <c r="K1" s="2"/>
      <c r="L1" s="2"/>
      <c r="M1" s="2"/>
      <c r="N1" s="2"/>
      <c r="O1" s="2"/>
      <c r="P1" s="2"/>
      <c r="Q1" s="2"/>
    </row>
    <row r="2" spans="1:36" ht="72">
      <c r="B2" s="2"/>
      <c r="C2" s="27" t="s">
        <v>1337</v>
      </c>
      <c r="D2" s="2"/>
      <c r="E2" s="2"/>
      <c r="F2" s="2"/>
      <c r="G2" s="2"/>
      <c r="H2" s="2"/>
      <c r="I2" s="2"/>
      <c r="J2" s="2"/>
      <c r="K2" s="2"/>
      <c r="L2" s="2"/>
      <c r="M2" s="2"/>
      <c r="N2" s="2"/>
      <c r="O2" s="2"/>
      <c r="P2" s="2"/>
      <c r="Q2" s="537" t="s">
        <v>710</v>
      </c>
    </row>
    <row r="3" spans="1:36">
      <c r="B3" s="2"/>
      <c r="C3" s="27" t="s">
        <v>1338</v>
      </c>
      <c r="D3" s="2"/>
      <c r="E3" s="2"/>
      <c r="F3" s="2"/>
      <c r="G3" s="2"/>
      <c r="H3" s="2"/>
      <c r="I3" s="2"/>
      <c r="J3" s="2"/>
      <c r="K3" s="2"/>
      <c r="L3" s="2"/>
      <c r="M3" s="2"/>
      <c r="N3" s="2"/>
      <c r="O3" s="2"/>
      <c r="P3" s="2"/>
      <c r="Q3" s="2"/>
    </row>
    <row r="4" spans="1:36">
      <c r="B4" s="2"/>
      <c r="C4" s="2"/>
      <c r="D4" s="2"/>
      <c r="E4" s="2"/>
      <c r="F4" s="2"/>
      <c r="G4" s="2"/>
      <c r="H4" s="2"/>
      <c r="I4" s="2"/>
      <c r="J4" s="2"/>
      <c r="K4" s="2"/>
      <c r="L4" s="2"/>
      <c r="M4" s="2"/>
      <c r="N4" s="2"/>
      <c r="O4" s="2"/>
      <c r="P4" s="2"/>
      <c r="Q4" s="2"/>
    </row>
    <row r="5" spans="1:36" ht="15.75">
      <c r="B5" s="2"/>
      <c r="C5" s="578" t="s">
        <v>711</v>
      </c>
      <c r="D5" s="2"/>
      <c r="E5" s="2"/>
      <c r="F5" s="2"/>
      <c r="G5" s="2"/>
      <c r="H5" s="2"/>
      <c r="I5" s="2"/>
      <c r="J5" s="2"/>
      <c r="K5" s="2"/>
      <c r="L5" s="2"/>
      <c r="M5" s="2"/>
      <c r="N5" s="2"/>
      <c r="O5" s="2"/>
      <c r="P5" s="2"/>
      <c r="Q5" s="2"/>
    </row>
    <row r="6" spans="1:36" ht="15.75">
      <c r="B6" s="2"/>
      <c r="C6" s="578"/>
      <c r="D6" s="2"/>
      <c r="E6" s="2"/>
      <c r="F6" s="2"/>
      <c r="G6" s="2"/>
      <c r="H6" s="2"/>
      <c r="I6" s="2"/>
      <c r="J6" s="2"/>
      <c r="K6" s="2"/>
      <c r="L6" s="2"/>
      <c r="M6" s="2"/>
      <c r="N6" s="2"/>
      <c r="O6" s="2"/>
      <c r="P6" s="2"/>
      <c r="Q6" s="2"/>
    </row>
    <row r="7" spans="1:36" ht="15.75">
      <c r="B7" s="2"/>
      <c r="C7" s="578"/>
      <c r="D7" s="2"/>
      <c r="E7" s="2"/>
      <c r="F7" s="2"/>
      <c r="G7" s="2"/>
      <c r="H7" s="2"/>
      <c r="I7" s="2"/>
      <c r="J7" s="2"/>
      <c r="K7" s="2"/>
      <c r="L7" s="2"/>
      <c r="M7" s="2"/>
      <c r="N7" s="2"/>
      <c r="O7" s="2"/>
      <c r="P7" s="2"/>
      <c r="Q7" s="2"/>
    </row>
    <row r="8" spans="1:36" s="117" customFormat="1" ht="15.75" thickBot="1">
      <c r="A8" s="2"/>
      <c r="D8" s="576"/>
      <c r="E8" s="576"/>
      <c r="F8" s="576" t="s">
        <v>1429</v>
      </c>
      <c r="G8" s="576" t="s">
        <v>1430</v>
      </c>
      <c r="H8" s="576" t="s">
        <v>1431</v>
      </c>
      <c r="I8" s="576"/>
      <c r="J8" s="576" t="s">
        <v>1432</v>
      </c>
      <c r="K8" s="576" t="s">
        <v>1433</v>
      </c>
      <c r="L8" s="576" t="s">
        <v>1434</v>
      </c>
      <c r="M8" s="576" t="s">
        <v>1435</v>
      </c>
      <c r="N8" s="576"/>
      <c r="O8" s="576" t="s">
        <v>1436</v>
      </c>
      <c r="P8" s="576" t="s">
        <v>1437</v>
      </c>
      <c r="Q8" s="576" t="s">
        <v>1438</v>
      </c>
      <c r="R8" s="2"/>
    </row>
    <row r="9" spans="1:36" ht="64.5" thickBot="1">
      <c r="B9" s="579" t="s">
        <v>2</v>
      </c>
      <c r="C9" s="580" t="s">
        <v>589</v>
      </c>
      <c r="D9" s="798" t="s">
        <v>239</v>
      </c>
      <c r="E9" s="799" t="s">
        <v>240</v>
      </c>
      <c r="F9" s="800" t="s">
        <v>241</v>
      </c>
      <c r="G9" s="801" t="s">
        <v>242</v>
      </c>
      <c r="H9" s="802" t="s">
        <v>243</v>
      </c>
      <c r="I9" s="803" t="s">
        <v>244</v>
      </c>
      <c r="J9" s="800" t="s">
        <v>245</v>
      </c>
      <c r="K9" s="801" t="s">
        <v>246</v>
      </c>
      <c r="L9" s="804" t="s">
        <v>247</v>
      </c>
      <c r="M9" s="805" t="s">
        <v>248</v>
      </c>
      <c r="N9" s="806" t="s">
        <v>249</v>
      </c>
      <c r="O9" s="807" t="s">
        <v>250</v>
      </c>
      <c r="P9" s="807" t="s">
        <v>251</v>
      </c>
      <c r="Q9" s="808" t="s">
        <v>252</v>
      </c>
      <c r="S9" s="117"/>
      <c r="T9" s="117"/>
      <c r="U9" s="117"/>
    </row>
    <row r="10" spans="1:36" ht="16.5" thickTop="1" thickBot="1">
      <c r="A10" s="577"/>
      <c r="B10" s="591" t="s">
        <v>64</v>
      </c>
      <c r="C10" s="592" t="s">
        <v>591</v>
      </c>
      <c r="D10" s="593">
        <f>D11+D15+D22+D25+D31+D34</f>
        <v>3649.1696264831135</v>
      </c>
      <c r="E10" s="594">
        <f t="shared" ref="E10:Q10" si="0">E11+E15+E22+E25+E31+E34</f>
        <v>881.82095518943129</v>
      </c>
      <c r="F10" s="595">
        <f t="shared" si="0"/>
        <v>204.12678139503817</v>
      </c>
      <c r="G10" s="596">
        <f t="shared" si="0"/>
        <v>49.428433759150948</v>
      </c>
      <c r="H10" s="597">
        <f t="shared" si="0"/>
        <v>628.26574003524217</v>
      </c>
      <c r="I10" s="594">
        <f t="shared" si="0"/>
        <v>2024.5751914225684</v>
      </c>
      <c r="J10" s="595">
        <f t="shared" si="0"/>
        <v>923.95335162705226</v>
      </c>
      <c r="K10" s="596">
        <f t="shared" si="0"/>
        <v>546.70421447221293</v>
      </c>
      <c r="L10" s="597">
        <f t="shared" si="0"/>
        <v>553.91762532330324</v>
      </c>
      <c r="M10" s="594">
        <f t="shared" si="0"/>
        <v>681.06434960069248</v>
      </c>
      <c r="N10" s="598">
        <f>O10+P10</f>
        <v>31.049573938605551</v>
      </c>
      <c r="O10" s="596">
        <f>O11+O15+O22+O25+O31+O34</f>
        <v>31.049573938605551</v>
      </c>
      <c r="P10" s="599">
        <f t="shared" si="0"/>
        <v>0</v>
      </c>
      <c r="Q10" s="594">
        <f t="shared" si="0"/>
        <v>30.659556331816006</v>
      </c>
      <c r="S10" s="117"/>
      <c r="T10" s="117"/>
      <c r="U10" s="117"/>
    </row>
    <row r="11" spans="1:36" ht="15.75" thickTop="1">
      <c r="A11" s="577"/>
      <c r="B11" s="600" t="s">
        <v>66</v>
      </c>
      <c r="C11" s="601" t="s">
        <v>6</v>
      </c>
      <c r="D11" s="602">
        <f t="shared" ref="D11:D65" si="1">O11+E11+I11+M11+P11+Q11</f>
        <v>5.8687500000000004</v>
      </c>
      <c r="E11" s="603">
        <f>SUM(F11:H11)</f>
        <v>0</v>
      </c>
      <c r="F11" s="604">
        <f>SUM(F12:F14)</f>
        <v>0</v>
      </c>
      <c r="G11" s="605">
        <f t="shared" ref="G11:Q11" si="2">SUM(G12:G14)</f>
        <v>0</v>
      </c>
      <c r="H11" s="606">
        <f t="shared" si="2"/>
        <v>0</v>
      </c>
      <c r="I11" s="603">
        <f t="shared" ref="I11:I37" si="3">SUM(J11:L11)</f>
        <v>5.8687500000000004</v>
      </c>
      <c r="J11" s="604">
        <f t="shared" si="2"/>
        <v>0</v>
      </c>
      <c r="K11" s="605">
        <f t="shared" si="2"/>
        <v>5.8687500000000004</v>
      </c>
      <c r="L11" s="606">
        <f t="shared" si="2"/>
        <v>0</v>
      </c>
      <c r="M11" s="603">
        <f t="shared" si="2"/>
        <v>0</v>
      </c>
      <c r="N11" s="607">
        <f t="shared" ref="N11:N89" si="4">O11+P11</f>
        <v>0</v>
      </c>
      <c r="O11" s="605">
        <f>SUM(O12:O14)</f>
        <v>0</v>
      </c>
      <c r="P11" s="608">
        <f t="shared" si="2"/>
        <v>0</v>
      </c>
      <c r="Q11" s="603">
        <f t="shared" si="2"/>
        <v>0</v>
      </c>
      <c r="S11" s="117"/>
      <c r="T11" s="117"/>
      <c r="U11" s="117"/>
    </row>
    <row r="12" spans="1:36">
      <c r="A12" s="577"/>
      <c r="B12" s="609" t="s">
        <v>68</v>
      </c>
      <c r="C12" s="610" t="s">
        <v>8</v>
      </c>
      <c r="D12" s="602">
        <f t="shared" si="1"/>
        <v>5.8687500000000004</v>
      </c>
      <c r="E12" s="603">
        <f t="shared" ref="E12:E37" si="5">SUM(F12:H12)</f>
        <v>0</v>
      </c>
      <c r="F12" s="611">
        <f t="shared" ref="F12:H14" si="6">SUM(F40,F68,F118)</f>
        <v>0</v>
      </c>
      <c r="G12" s="612">
        <f t="shared" si="6"/>
        <v>0</v>
      </c>
      <c r="H12" s="612">
        <f t="shared" si="6"/>
        <v>0</v>
      </c>
      <c r="I12" s="603">
        <f t="shared" si="3"/>
        <v>5.8687500000000004</v>
      </c>
      <c r="J12" s="613">
        <f t="shared" ref="J12:M14" si="7">SUM(J40,J68,J118)</f>
        <v>0</v>
      </c>
      <c r="K12" s="614">
        <f t="shared" si="7"/>
        <v>5.8687500000000004</v>
      </c>
      <c r="L12" s="615">
        <f t="shared" si="7"/>
        <v>0</v>
      </c>
      <c r="M12" s="616">
        <f t="shared" si="7"/>
        <v>0</v>
      </c>
      <c r="N12" s="607">
        <f t="shared" si="4"/>
        <v>0</v>
      </c>
      <c r="O12" s="614">
        <f t="shared" ref="O12:Q14" si="8">SUM(O40,O68,O118)</f>
        <v>0</v>
      </c>
      <c r="P12" s="614">
        <f t="shared" si="8"/>
        <v>0</v>
      </c>
      <c r="Q12" s="616">
        <f t="shared" si="8"/>
        <v>0</v>
      </c>
      <c r="S12" s="117"/>
      <c r="T12" s="117"/>
      <c r="U12" s="117"/>
    </row>
    <row r="13" spans="1:36" s="2" customFormat="1">
      <c r="A13" s="577"/>
      <c r="B13" s="609" t="s">
        <v>592</v>
      </c>
      <c r="C13" s="610" t="s">
        <v>9</v>
      </c>
      <c r="D13" s="602">
        <f t="shared" si="1"/>
        <v>0</v>
      </c>
      <c r="E13" s="603">
        <f t="shared" si="5"/>
        <v>0</v>
      </c>
      <c r="F13" s="611">
        <f t="shared" si="6"/>
        <v>0</v>
      </c>
      <c r="G13" s="612">
        <f t="shared" si="6"/>
        <v>0</v>
      </c>
      <c r="H13" s="612">
        <f t="shared" si="6"/>
        <v>0</v>
      </c>
      <c r="I13" s="603">
        <f t="shared" si="3"/>
        <v>0</v>
      </c>
      <c r="J13" s="613">
        <f t="shared" si="7"/>
        <v>0</v>
      </c>
      <c r="K13" s="614">
        <f t="shared" si="7"/>
        <v>0</v>
      </c>
      <c r="L13" s="615">
        <f t="shared" si="7"/>
        <v>0</v>
      </c>
      <c r="M13" s="616">
        <f t="shared" si="7"/>
        <v>0</v>
      </c>
      <c r="N13" s="607">
        <f t="shared" si="4"/>
        <v>0</v>
      </c>
      <c r="O13" s="614">
        <f t="shared" si="8"/>
        <v>0</v>
      </c>
      <c r="P13" s="614">
        <f t="shared" si="8"/>
        <v>0</v>
      </c>
      <c r="Q13" s="617">
        <f t="shared" si="8"/>
        <v>0</v>
      </c>
      <c r="S13" s="117"/>
      <c r="T13" s="117"/>
      <c r="U13" s="117"/>
      <c r="W13"/>
      <c r="X13"/>
      <c r="Y13"/>
      <c r="Z13"/>
      <c r="AA13"/>
      <c r="AB13"/>
      <c r="AC13"/>
      <c r="AD13"/>
      <c r="AE13"/>
      <c r="AF13"/>
      <c r="AG13"/>
      <c r="AH13"/>
      <c r="AI13"/>
      <c r="AJ13"/>
    </row>
    <row r="14" spans="1:36" s="2" customFormat="1">
      <c r="A14" s="577"/>
      <c r="B14" s="609" t="s">
        <v>70</v>
      </c>
      <c r="C14" s="610" t="s">
        <v>11</v>
      </c>
      <c r="D14" s="602">
        <f t="shared" si="1"/>
        <v>0</v>
      </c>
      <c r="E14" s="603">
        <f t="shared" si="5"/>
        <v>0</v>
      </c>
      <c r="F14" s="611">
        <f t="shared" si="6"/>
        <v>0</v>
      </c>
      <c r="G14" s="612">
        <f t="shared" si="6"/>
        <v>0</v>
      </c>
      <c r="H14" s="612">
        <f t="shared" si="6"/>
        <v>0</v>
      </c>
      <c r="I14" s="603">
        <f t="shared" si="3"/>
        <v>0</v>
      </c>
      <c r="J14" s="613">
        <f t="shared" si="7"/>
        <v>0</v>
      </c>
      <c r="K14" s="614">
        <f t="shared" si="7"/>
        <v>0</v>
      </c>
      <c r="L14" s="615">
        <f t="shared" si="7"/>
        <v>0</v>
      </c>
      <c r="M14" s="616">
        <f t="shared" si="7"/>
        <v>0</v>
      </c>
      <c r="N14" s="607">
        <f t="shared" si="4"/>
        <v>0</v>
      </c>
      <c r="O14" s="614">
        <f t="shared" si="8"/>
        <v>0</v>
      </c>
      <c r="P14" s="614">
        <f t="shared" si="8"/>
        <v>0</v>
      </c>
      <c r="Q14" s="617">
        <f t="shared" si="8"/>
        <v>0</v>
      </c>
      <c r="S14" s="117"/>
      <c r="T14" s="117"/>
      <c r="U14" s="117"/>
      <c r="W14"/>
      <c r="X14"/>
      <c r="Y14"/>
      <c r="Z14"/>
      <c r="AA14"/>
      <c r="AB14"/>
      <c r="AC14"/>
      <c r="AD14"/>
      <c r="AE14"/>
      <c r="AF14"/>
      <c r="AG14"/>
      <c r="AH14"/>
      <c r="AI14"/>
      <c r="AJ14"/>
    </row>
    <row r="15" spans="1:36" s="2" customFormat="1">
      <c r="A15" s="577"/>
      <c r="B15" s="600" t="s">
        <v>72</v>
      </c>
      <c r="C15" s="618" t="s">
        <v>13</v>
      </c>
      <c r="D15" s="602">
        <f t="shared" si="1"/>
        <v>3510.953112298494</v>
      </c>
      <c r="E15" s="603">
        <f t="shared" si="5"/>
        <v>865.49113092620246</v>
      </c>
      <c r="F15" s="604">
        <f>SUM(F16:F21)</f>
        <v>196.8148919339998</v>
      </c>
      <c r="G15" s="605">
        <f>SUM(G16:G21)</f>
        <v>47.929739217858042</v>
      </c>
      <c r="H15" s="606">
        <f>SUM(H16:H21)</f>
        <v>620.74649977434467</v>
      </c>
      <c r="I15" s="603">
        <f t="shared" si="3"/>
        <v>1964.3001134883461</v>
      </c>
      <c r="J15" s="619">
        <f t="shared" ref="J15:Q15" si="9">SUM(J16:J21)</f>
        <v>903.78200669506361</v>
      </c>
      <c r="K15" s="620">
        <f t="shared" si="9"/>
        <v>523.70332627542166</v>
      </c>
      <c r="L15" s="621">
        <f t="shared" si="9"/>
        <v>536.81478051786098</v>
      </c>
      <c r="M15" s="622">
        <f t="shared" si="9"/>
        <v>680.30693622661602</v>
      </c>
      <c r="N15" s="607">
        <f t="shared" si="4"/>
        <v>0.28905766497910723</v>
      </c>
      <c r="O15" s="620">
        <f>SUM(O16:O21)</f>
        <v>0.28905766497910723</v>
      </c>
      <c r="P15" s="620">
        <f t="shared" si="9"/>
        <v>0</v>
      </c>
      <c r="Q15" s="603">
        <f t="shared" si="9"/>
        <v>0.56587399235065106</v>
      </c>
      <c r="S15" s="117"/>
      <c r="T15" s="117"/>
      <c r="U15" s="117"/>
      <c r="W15"/>
      <c r="X15"/>
      <c r="Y15"/>
      <c r="Z15"/>
      <c r="AA15"/>
      <c r="AB15"/>
      <c r="AC15"/>
      <c r="AD15"/>
      <c r="AE15"/>
      <c r="AF15"/>
      <c r="AG15"/>
      <c r="AH15"/>
      <c r="AI15"/>
      <c r="AJ15"/>
    </row>
    <row r="16" spans="1:36" s="2" customFormat="1">
      <c r="A16" s="577"/>
      <c r="B16" s="609" t="s">
        <v>80</v>
      </c>
      <c r="C16" s="610" t="s">
        <v>15</v>
      </c>
      <c r="D16" s="602">
        <f t="shared" si="1"/>
        <v>817.72662874237562</v>
      </c>
      <c r="E16" s="603">
        <f t="shared" si="5"/>
        <v>76.189105472797735</v>
      </c>
      <c r="F16" s="611">
        <f t="shared" ref="F16:H21" si="10">SUM(F44,F72,F122)</f>
        <v>19.771872305192598</v>
      </c>
      <c r="G16" s="612">
        <f t="shared" si="10"/>
        <v>24.374030292888957</v>
      </c>
      <c r="H16" s="612">
        <f t="shared" si="10"/>
        <v>32.043202874716179</v>
      </c>
      <c r="I16" s="603">
        <f t="shared" si="3"/>
        <v>737.41417324590486</v>
      </c>
      <c r="J16" s="613">
        <f t="shared" ref="J16:Q21" si="11">SUM(J44,J72,J122)</f>
        <v>46.144231143932025</v>
      </c>
      <c r="K16" s="614">
        <f t="shared" si="11"/>
        <v>230.37062460330444</v>
      </c>
      <c r="L16" s="615">
        <f t="shared" si="11"/>
        <v>460.89931749866838</v>
      </c>
      <c r="M16" s="616">
        <f t="shared" si="11"/>
        <v>3.2850338512077411</v>
      </c>
      <c r="N16" s="607">
        <f t="shared" si="4"/>
        <v>0.28343986709288221</v>
      </c>
      <c r="O16" s="614">
        <f t="shared" ref="O16:Q20" si="12">SUM(O44,O72,O122)</f>
        <v>0.28343986709288221</v>
      </c>
      <c r="P16" s="614">
        <f t="shared" si="12"/>
        <v>0</v>
      </c>
      <c r="Q16" s="617">
        <f t="shared" si="12"/>
        <v>0.55487630537242483</v>
      </c>
      <c r="S16" s="117"/>
      <c r="T16" s="117"/>
      <c r="U16" s="117"/>
      <c r="W16"/>
      <c r="X16"/>
      <c r="Y16"/>
      <c r="Z16"/>
      <c r="AA16"/>
      <c r="AB16"/>
      <c r="AC16"/>
      <c r="AD16"/>
      <c r="AE16"/>
      <c r="AF16"/>
      <c r="AG16"/>
      <c r="AH16"/>
      <c r="AI16"/>
      <c r="AJ16"/>
    </row>
    <row r="17" spans="1:36" s="2" customFormat="1">
      <c r="A17" s="577"/>
      <c r="B17" s="609" t="s">
        <v>90</v>
      </c>
      <c r="C17" s="610" t="s">
        <v>593</v>
      </c>
      <c r="D17" s="602">
        <f t="shared" si="1"/>
        <v>37.062827387323154</v>
      </c>
      <c r="E17" s="603">
        <f t="shared" si="5"/>
        <v>25.811825608515058</v>
      </c>
      <c r="F17" s="611">
        <f t="shared" si="10"/>
        <v>23.19071971962617</v>
      </c>
      <c r="G17" s="612">
        <f t="shared" si="10"/>
        <v>0</v>
      </c>
      <c r="H17" s="612">
        <f t="shared" si="10"/>
        <v>2.6211058888888865</v>
      </c>
      <c r="I17" s="603">
        <f t="shared" si="3"/>
        <v>11.251001778808092</v>
      </c>
      <c r="J17" s="613">
        <f t="shared" si="11"/>
        <v>0</v>
      </c>
      <c r="K17" s="614">
        <f t="shared" si="11"/>
        <v>11.251001778808092</v>
      </c>
      <c r="L17" s="615">
        <f t="shared" si="11"/>
        <v>0</v>
      </c>
      <c r="M17" s="616">
        <f t="shared" si="11"/>
        <v>0</v>
      </c>
      <c r="N17" s="607">
        <f t="shared" si="4"/>
        <v>0</v>
      </c>
      <c r="O17" s="614">
        <f t="shared" si="12"/>
        <v>0</v>
      </c>
      <c r="P17" s="614">
        <f t="shared" si="12"/>
        <v>0</v>
      </c>
      <c r="Q17" s="617">
        <f t="shared" si="12"/>
        <v>0</v>
      </c>
      <c r="S17" s="117"/>
      <c r="T17" s="117"/>
      <c r="U17" s="117"/>
      <c r="W17"/>
      <c r="X17"/>
      <c r="Y17"/>
      <c r="Z17"/>
      <c r="AA17"/>
      <c r="AB17"/>
      <c r="AC17"/>
      <c r="AD17"/>
      <c r="AE17"/>
      <c r="AF17"/>
      <c r="AG17"/>
      <c r="AH17"/>
      <c r="AI17"/>
      <c r="AJ17"/>
    </row>
    <row r="18" spans="1:36" s="2" customFormat="1">
      <c r="A18" s="577"/>
      <c r="B18" s="609" t="s">
        <v>594</v>
      </c>
      <c r="C18" s="610" t="s">
        <v>21</v>
      </c>
      <c r="D18" s="602">
        <f t="shared" si="1"/>
        <v>2090.4499829395872</v>
      </c>
      <c r="E18" s="603">
        <f t="shared" si="5"/>
        <v>585.44709250034384</v>
      </c>
      <c r="F18" s="611">
        <f t="shared" si="10"/>
        <v>0</v>
      </c>
      <c r="G18" s="612">
        <f t="shared" si="10"/>
        <v>0</v>
      </c>
      <c r="H18" s="612">
        <f t="shared" si="10"/>
        <v>585.44709250034384</v>
      </c>
      <c r="I18" s="603">
        <f t="shared" si="3"/>
        <v>828.04609766332339</v>
      </c>
      <c r="J18" s="613">
        <f t="shared" si="11"/>
        <v>828.04609766332339</v>
      </c>
      <c r="K18" s="614">
        <f t="shared" si="11"/>
        <v>0</v>
      </c>
      <c r="L18" s="615">
        <f t="shared" si="11"/>
        <v>0</v>
      </c>
      <c r="M18" s="616">
        <f t="shared" si="11"/>
        <v>676.95679277591978</v>
      </c>
      <c r="N18" s="607">
        <f t="shared" si="4"/>
        <v>0</v>
      </c>
      <c r="O18" s="614">
        <f t="shared" si="12"/>
        <v>0</v>
      </c>
      <c r="P18" s="614">
        <f t="shared" si="12"/>
        <v>0</v>
      </c>
      <c r="Q18" s="617">
        <f t="shared" si="12"/>
        <v>0</v>
      </c>
      <c r="S18" s="117"/>
      <c r="T18" s="117"/>
      <c r="U18" s="117"/>
      <c r="W18"/>
      <c r="X18"/>
      <c r="Y18"/>
      <c r="Z18"/>
      <c r="AA18"/>
      <c r="AB18"/>
      <c r="AC18"/>
      <c r="AD18"/>
      <c r="AE18"/>
      <c r="AF18"/>
      <c r="AG18"/>
      <c r="AH18"/>
      <c r="AI18"/>
      <c r="AJ18"/>
    </row>
    <row r="19" spans="1:36" s="2" customFormat="1">
      <c r="A19" s="577"/>
      <c r="B19" s="609" t="s">
        <v>595</v>
      </c>
      <c r="C19" s="610" t="s">
        <v>23</v>
      </c>
      <c r="D19" s="602">
        <f t="shared" si="1"/>
        <v>0</v>
      </c>
      <c r="E19" s="603">
        <f t="shared" si="5"/>
        <v>0</v>
      </c>
      <c r="F19" s="611">
        <f t="shared" si="10"/>
        <v>0</v>
      </c>
      <c r="G19" s="612">
        <f t="shared" si="10"/>
        <v>0</v>
      </c>
      <c r="H19" s="612">
        <f t="shared" si="10"/>
        <v>0</v>
      </c>
      <c r="I19" s="603">
        <f t="shared" si="3"/>
        <v>0</v>
      </c>
      <c r="J19" s="613">
        <f t="shared" si="11"/>
        <v>0</v>
      </c>
      <c r="K19" s="614">
        <f t="shared" si="11"/>
        <v>0</v>
      </c>
      <c r="L19" s="615">
        <f t="shared" si="11"/>
        <v>0</v>
      </c>
      <c r="M19" s="616">
        <f t="shared" si="11"/>
        <v>0</v>
      </c>
      <c r="N19" s="607">
        <f t="shared" si="4"/>
        <v>0</v>
      </c>
      <c r="O19" s="614">
        <f t="shared" si="12"/>
        <v>0</v>
      </c>
      <c r="P19" s="614">
        <f t="shared" si="12"/>
        <v>0</v>
      </c>
      <c r="Q19" s="617">
        <f t="shared" si="12"/>
        <v>0</v>
      </c>
      <c r="S19" s="117"/>
      <c r="T19" s="117"/>
      <c r="U19" s="117"/>
      <c r="W19"/>
      <c r="X19"/>
      <c r="Y19"/>
      <c r="Z19"/>
      <c r="AA19"/>
      <c r="AB19"/>
      <c r="AC19"/>
      <c r="AD19"/>
      <c r="AE19"/>
      <c r="AF19"/>
      <c r="AG19"/>
      <c r="AH19"/>
      <c r="AI19"/>
      <c r="AJ19"/>
    </row>
    <row r="20" spans="1:36" s="2" customFormat="1">
      <c r="A20" s="577"/>
      <c r="B20" s="609" t="s">
        <v>596</v>
      </c>
      <c r="C20" s="610" t="s">
        <v>25</v>
      </c>
      <c r="D20" s="602">
        <f t="shared" si="1"/>
        <v>0</v>
      </c>
      <c r="E20" s="603">
        <f t="shared" si="5"/>
        <v>0</v>
      </c>
      <c r="F20" s="611">
        <f t="shared" si="10"/>
        <v>0</v>
      </c>
      <c r="G20" s="612">
        <f t="shared" si="10"/>
        <v>0</v>
      </c>
      <c r="H20" s="612">
        <f t="shared" si="10"/>
        <v>0</v>
      </c>
      <c r="I20" s="603">
        <f t="shared" si="3"/>
        <v>0</v>
      </c>
      <c r="J20" s="613">
        <f t="shared" si="11"/>
        <v>0</v>
      </c>
      <c r="K20" s="614">
        <f t="shared" si="11"/>
        <v>0</v>
      </c>
      <c r="L20" s="615">
        <f t="shared" si="11"/>
        <v>0</v>
      </c>
      <c r="M20" s="616">
        <f t="shared" si="11"/>
        <v>0</v>
      </c>
      <c r="N20" s="607">
        <f t="shared" si="4"/>
        <v>0</v>
      </c>
      <c r="O20" s="614">
        <f t="shared" si="12"/>
        <v>0</v>
      </c>
      <c r="P20" s="614">
        <f t="shared" si="12"/>
        <v>0</v>
      </c>
      <c r="Q20" s="617">
        <f t="shared" si="12"/>
        <v>0</v>
      </c>
      <c r="S20" s="117"/>
      <c r="T20" s="117"/>
      <c r="U20" s="117"/>
      <c r="W20"/>
      <c r="X20"/>
      <c r="Y20"/>
      <c r="Z20"/>
      <c r="AA20"/>
      <c r="AB20"/>
      <c r="AC20"/>
      <c r="AD20"/>
      <c r="AE20"/>
      <c r="AF20"/>
      <c r="AG20"/>
      <c r="AH20"/>
      <c r="AI20"/>
      <c r="AJ20"/>
    </row>
    <row r="21" spans="1:36" s="2" customFormat="1" ht="38.25">
      <c r="A21" s="577"/>
      <c r="B21" s="609" t="s">
        <v>98</v>
      </c>
      <c r="C21" s="610" t="s">
        <v>597</v>
      </c>
      <c r="D21" s="602">
        <f t="shared" si="1"/>
        <v>565.71367322920867</v>
      </c>
      <c r="E21" s="603">
        <f t="shared" si="5"/>
        <v>178.04310734454586</v>
      </c>
      <c r="F21" s="611">
        <f t="shared" si="10"/>
        <v>153.85229990918103</v>
      </c>
      <c r="G21" s="612">
        <f t="shared" si="10"/>
        <v>23.555708924969082</v>
      </c>
      <c r="H21" s="612">
        <f t="shared" si="10"/>
        <v>0.63509851039575327</v>
      </c>
      <c r="I21" s="603">
        <f t="shared" si="3"/>
        <v>387.58884080030975</v>
      </c>
      <c r="J21" s="613">
        <f t="shared" si="11"/>
        <v>29.5916778878081</v>
      </c>
      <c r="K21" s="614">
        <f t="shared" si="11"/>
        <v>282.08169989330906</v>
      </c>
      <c r="L21" s="615">
        <f t="shared" si="11"/>
        <v>75.915463019192615</v>
      </c>
      <c r="M21" s="616">
        <f t="shared" si="11"/>
        <v>6.5109599488504338E-2</v>
      </c>
      <c r="N21" s="607">
        <f t="shared" si="4"/>
        <v>5.6177978862250125E-3</v>
      </c>
      <c r="O21" s="614">
        <f>SUM(O49,O77,O127)</f>
        <v>5.6177978862250125E-3</v>
      </c>
      <c r="P21" s="614">
        <f t="shared" si="11"/>
        <v>0</v>
      </c>
      <c r="Q21" s="617">
        <f t="shared" si="11"/>
        <v>1.0997686978226191E-2</v>
      </c>
      <c r="S21" s="117"/>
      <c r="T21" s="117"/>
      <c r="U21" s="117"/>
      <c r="W21"/>
      <c r="X21"/>
      <c r="Y21"/>
      <c r="Z21"/>
      <c r="AA21"/>
      <c r="AB21"/>
      <c r="AC21"/>
      <c r="AD21"/>
      <c r="AE21"/>
      <c r="AF21"/>
      <c r="AG21"/>
      <c r="AH21"/>
      <c r="AI21"/>
      <c r="AJ21"/>
    </row>
    <row r="22" spans="1:36" s="2" customFormat="1">
      <c r="A22" s="577"/>
      <c r="B22" s="600" t="s">
        <v>100</v>
      </c>
      <c r="C22" s="623" t="s">
        <v>29</v>
      </c>
      <c r="D22" s="602">
        <f t="shared" si="1"/>
        <v>31.360661419769155</v>
      </c>
      <c r="E22" s="603">
        <f t="shared" si="5"/>
        <v>8.2490065434576128</v>
      </c>
      <c r="F22" s="604">
        <f>SUM(F23:F24)</f>
        <v>6.4499490576420468</v>
      </c>
      <c r="G22" s="605">
        <f t="shared" ref="G22:Q22" si="13">SUM(G23:G24)</f>
        <v>0.39133697624386443</v>
      </c>
      <c r="H22" s="606">
        <f t="shared" si="13"/>
        <v>1.4077205095717022</v>
      </c>
      <c r="I22" s="603">
        <f t="shared" si="3"/>
        <v>22.947391462946118</v>
      </c>
      <c r="J22" s="619">
        <f t="shared" si="13"/>
        <v>10.939912306643263</v>
      </c>
      <c r="K22" s="620">
        <f t="shared" si="13"/>
        <v>11.787212080823297</v>
      </c>
      <c r="L22" s="621">
        <f t="shared" si="13"/>
        <v>0.22026707547955979</v>
      </c>
      <c r="M22" s="622">
        <f t="shared" si="13"/>
        <v>0.13086710328308584</v>
      </c>
      <c r="N22" s="607">
        <f t="shared" si="4"/>
        <v>1.1291498365458589E-2</v>
      </c>
      <c r="O22" s="620">
        <f>SUM(O23:O24)</f>
        <v>1.1291498365458589E-2</v>
      </c>
      <c r="P22" s="620">
        <f t="shared" si="13"/>
        <v>0</v>
      </c>
      <c r="Q22" s="603">
        <f t="shared" si="13"/>
        <v>2.210481171687571E-2</v>
      </c>
      <c r="S22" s="117"/>
      <c r="T22" s="117"/>
      <c r="U22" s="117"/>
      <c r="W22"/>
      <c r="X22"/>
      <c r="Y22"/>
      <c r="Z22"/>
      <c r="AA22"/>
      <c r="AB22"/>
      <c r="AC22"/>
      <c r="AD22"/>
      <c r="AE22"/>
      <c r="AF22"/>
      <c r="AG22"/>
      <c r="AH22"/>
      <c r="AI22"/>
      <c r="AJ22"/>
    </row>
    <row r="23" spans="1:36" s="2" customFormat="1" ht="51.75">
      <c r="A23" s="577"/>
      <c r="B23" s="609" t="s">
        <v>102</v>
      </c>
      <c r="C23" s="624" t="s">
        <v>31</v>
      </c>
      <c r="D23" s="602">
        <f t="shared" si="1"/>
        <v>31.000123419769157</v>
      </c>
      <c r="E23" s="603">
        <f t="shared" si="5"/>
        <v>8.2490065434576128</v>
      </c>
      <c r="F23" s="611">
        <f>SUM(F51,F79,F129)</f>
        <v>6.4499490576420468</v>
      </c>
      <c r="G23" s="612">
        <f>SUM(G51,G79,G129)</f>
        <v>0.39133697624386443</v>
      </c>
      <c r="H23" s="612">
        <f>SUM(H51,H79,H129)</f>
        <v>1.4077205095717022</v>
      </c>
      <c r="I23" s="603">
        <f t="shared" si="3"/>
        <v>22.58685346294612</v>
      </c>
      <c r="J23" s="613">
        <f t="shared" ref="J23:Q23" si="14">SUM(J51,J79,J129)</f>
        <v>10.579374306643263</v>
      </c>
      <c r="K23" s="614">
        <f t="shared" si="14"/>
        <v>11.787212080823297</v>
      </c>
      <c r="L23" s="615">
        <f t="shared" si="14"/>
        <v>0.22026707547955979</v>
      </c>
      <c r="M23" s="616">
        <f t="shared" si="14"/>
        <v>0.13086710328308584</v>
      </c>
      <c r="N23" s="607">
        <f t="shared" si="4"/>
        <v>1.1291498365458589E-2</v>
      </c>
      <c r="O23" s="614">
        <f>SUM(O51,O79,O129)</f>
        <v>1.1291498365458589E-2</v>
      </c>
      <c r="P23" s="614">
        <f t="shared" si="14"/>
        <v>0</v>
      </c>
      <c r="Q23" s="617">
        <f t="shared" si="14"/>
        <v>2.210481171687571E-2</v>
      </c>
      <c r="S23" s="117"/>
      <c r="T23" s="117"/>
      <c r="U23" s="117"/>
      <c r="W23" s="809"/>
      <c r="X23"/>
      <c r="Y23"/>
      <c r="Z23"/>
      <c r="AA23"/>
      <c r="AB23"/>
      <c r="AC23"/>
      <c r="AD23"/>
      <c r="AE23"/>
      <c r="AF23"/>
      <c r="AG23"/>
      <c r="AH23"/>
      <c r="AI23"/>
      <c r="AJ23"/>
    </row>
    <row r="24" spans="1:36" s="2" customFormat="1">
      <c r="A24" s="577"/>
      <c r="B24" s="609" t="s">
        <v>258</v>
      </c>
      <c r="C24" s="624" t="s">
        <v>33</v>
      </c>
      <c r="D24" s="602">
        <f t="shared" si="1"/>
        <v>0.36053800000000003</v>
      </c>
      <c r="E24" s="603">
        <f t="shared" si="5"/>
        <v>0</v>
      </c>
      <c r="F24" s="611">
        <f>SUM(F52,F80)</f>
        <v>0</v>
      </c>
      <c r="G24" s="612">
        <f>SUM(G52,G80)</f>
        <v>0</v>
      </c>
      <c r="H24" s="612">
        <f>SUM(H52,H80)</f>
        <v>0</v>
      </c>
      <c r="I24" s="603">
        <f t="shared" si="3"/>
        <v>0.36053800000000003</v>
      </c>
      <c r="J24" s="613">
        <f t="shared" ref="J24:Q24" si="15">SUM(J52,J80)</f>
        <v>0.36053800000000003</v>
      </c>
      <c r="K24" s="614">
        <f t="shared" si="15"/>
        <v>0</v>
      </c>
      <c r="L24" s="615">
        <f t="shared" si="15"/>
        <v>0</v>
      </c>
      <c r="M24" s="616">
        <f t="shared" si="15"/>
        <v>0</v>
      </c>
      <c r="N24" s="607">
        <f t="shared" si="4"/>
        <v>0</v>
      </c>
      <c r="O24" s="614">
        <f>SUM(O52,O80)</f>
        <v>0</v>
      </c>
      <c r="P24" s="614">
        <f t="shared" si="15"/>
        <v>0</v>
      </c>
      <c r="Q24" s="617">
        <f t="shared" si="15"/>
        <v>0</v>
      </c>
      <c r="S24" s="117"/>
      <c r="T24" s="117"/>
      <c r="U24" s="117"/>
      <c r="W24"/>
      <c r="X24"/>
      <c r="Y24"/>
      <c r="Z24"/>
      <c r="AA24"/>
      <c r="AB24"/>
      <c r="AC24"/>
      <c r="AD24"/>
      <c r="AE24"/>
      <c r="AF24"/>
      <c r="AG24"/>
      <c r="AH24"/>
      <c r="AI24"/>
      <c r="AJ24"/>
    </row>
    <row r="25" spans="1:36" s="2" customFormat="1">
      <c r="A25" s="577"/>
      <c r="B25" s="600" t="s">
        <v>598</v>
      </c>
      <c r="C25" s="623" t="s">
        <v>35</v>
      </c>
      <c r="D25" s="602">
        <f t="shared" si="1"/>
        <v>33.001815138888823</v>
      </c>
      <c r="E25" s="603">
        <f t="shared" si="5"/>
        <v>0</v>
      </c>
      <c r="F25" s="604">
        <f>SUM(F26:F30)</f>
        <v>0</v>
      </c>
      <c r="G25" s="605">
        <f t="shared" ref="G25:Q25" si="16">SUM(G26:G30)</f>
        <v>0</v>
      </c>
      <c r="H25" s="606">
        <f t="shared" si="16"/>
        <v>0</v>
      </c>
      <c r="I25" s="603">
        <f t="shared" si="3"/>
        <v>2.0575694444444443</v>
      </c>
      <c r="J25" s="619">
        <f t="shared" si="16"/>
        <v>0.51944444444444449</v>
      </c>
      <c r="K25" s="620">
        <f t="shared" si="16"/>
        <v>1.538125</v>
      </c>
      <c r="L25" s="621">
        <f t="shared" si="16"/>
        <v>0</v>
      </c>
      <c r="M25" s="622">
        <f t="shared" si="16"/>
        <v>0</v>
      </c>
      <c r="N25" s="607">
        <f t="shared" si="4"/>
        <v>30.695164999999935</v>
      </c>
      <c r="O25" s="620">
        <f>SUM(O26:O30)</f>
        <v>30.695164999999935</v>
      </c>
      <c r="P25" s="620">
        <f t="shared" si="16"/>
        <v>0</v>
      </c>
      <c r="Q25" s="603">
        <f t="shared" si="16"/>
        <v>0.24908069444444447</v>
      </c>
      <c r="S25" s="117"/>
      <c r="T25" s="117"/>
      <c r="U25" s="117"/>
      <c r="W25"/>
      <c r="X25"/>
      <c r="Y25"/>
      <c r="Z25"/>
      <c r="AA25"/>
      <c r="AB25"/>
      <c r="AC25"/>
      <c r="AD25"/>
      <c r="AE25"/>
      <c r="AF25"/>
      <c r="AG25"/>
      <c r="AH25"/>
      <c r="AI25"/>
      <c r="AJ25"/>
    </row>
    <row r="26" spans="1:36" s="2" customFormat="1">
      <c r="A26" s="577"/>
      <c r="B26" s="609" t="s">
        <v>599</v>
      </c>
      <c r="C26" s="624" t="s">
        <v>37</v>
      </c>
      <c r="D26" s="602">
        <f t="shared" si="1"/>
        <v>30.695164999999935</v>
      </c>
      <c r="E26" s="625">
        <f t="shared" si="5"/>
        <v>0</v>
      </c>
      <c r="F26" s="626">
        <f>SUM(F54,F82,F131)</f>
        <v>0</v>
      </c>
      <c r="G26" s="627">
        <f>SUM(G54,G82,G131)</f>
        <v>0</v>
      </c>
      <c r="H26" s="627">
        <f>SUM(H54,H82,H131)</f>
        <v>0</v>
      </c>
      <c r="I26" s="625">
        <f t="shared" si="3"/>
        <v>0</v>
      </c>
      <c r="J26" s="628">
        <f>SUM(J54,J82,J131)</f>
        <v>0</v>
      </c>
      <c r="K26" s="629">
        <f>SUM(K54,K82,K131)</f>
        <v>0</v>
      </c>
      <c r="L26" s="630">
        <f>SUM(L54,L82,L131)</f>
        <v>0</v>
      </c>
      <c r="M26" s="631">
        <f>SUM(M54,M82,M131)</f>
        <v>0</v>
      </c>
      <c r="N26" s="632">
        <f t="shared" si="4"/>
        <v>30.695164999999935</v>
      </c>
      <c r="O26" s="629">
        <f>SUM(O54,O82,O131)</f>
        <v>30.695164999999935</v>
      </c>
      <c r="P26" s="629">
        <f>SUM(P54,P82,P131)</f>
        <v>0</v>
      </c>
      <c r="Q26" s="633">
        <f>SUM(Q54,Q82,Q131)</f>
        <v>0</v>
      </c>
      <c r="S26" s="117"/>
      <c r="T26" s="117"/>
      <c r="U26" s="117"/>
      <c r="W26"/>
      <c r="X26"/>
      <c r="Y26"/>
      <c r="Z26"/>
      <c r="AA26"/>
      <c r="AB26"/>
      <c r="AC26"/>
      <c r="AD26"/>
      <c r="AE26"/>
      <c r="AF26"/>
      <c r="AG26"/>
      <c r="AH26"/>
      <c r="AI26"/>
      <c r="AJ26"/>
    </row>
    <row r="27" spans="1:36" s="2" customFormat="1">
      <c r="A27" s="577"/>
      <c r="B27" s="609" t="s">
        <v>600</v>
      </c>
      <c r="C27" s="634" t="s">
        <v>40</v>
      </c>
      <c r="D27" s="602">
        <f t="shared" si="1"/>
        <v>0</v>
      </c>
      <c r="E27" s="625">
        <f t="shared" si="5"/>
        <v>0</v>
      </c>
      <c r="F27" s="626">
        <f t="shared" ref="F27:H30" si="17">SUM(F55,F83,F132)</f>
        <v>0</v>
      </c>
      <c r="G27" s="627">
        <f t="shared" si="17"/>
        <v>0</v>
      </c>
      <c r="H27" s="627">
        <f t="shared" si="17"/>
        <v>0</v>
      </c>
      <c r="I27" s="625">
        <f t="shared" si="3"/>
        <v>0</v>
      </c>
      <c r="J27" s="628">
        <f t="shared" ref="J27:Q30" si="18">SUM(J55,J83,J132)</f>
        <v>0</v>
      </c>
      <c r="K27" s="629">
        <f t="shared" si="18"/>
        <v>0</v>
      </c>
      <c r="L27" s="630">
        <f t="shared" si="18"/>
        <v>0</v>
      </c>
      <c r="M27" s="631">
        <f t="shared" si="18"/>
        <v>0</v>
      </c>
      <c r="N27" s="632">
        <f t="shared" si="4"/>
        <v>0</v>
      </c>
      <c r="O27" s="629">
        <f t="shared" ref="O27:Q29" si="19">SUM(O55,O83,O132)</f>
        <v>0</v>
      </c>
      <c r="P27" s="629">
        <f t="shared" si="19"/>
        <v>0</v>
      </c>
      <c r="Q27" s="633">
        <f t="shared" si="19"/>
        <v>0</v>
      </c>
      <c r="S27" s="117"/>
      <c r="T27" s="117"/>
      <c r="U27" s="117"/>
      <c r="W27"/>
      <c r="X27"/>
      <c r="Y27"/>
      <c r="Z27"/>
      <c r="AA27"/>
      <c r="AB27"/>
      <c r="AC27"/>
      <c r="AD27"/>
      <c r="AE27"/>
      <c r="AF27"/>
      <c r="AG27"/>
      <c r="AH27"/>
      <c r="AI27"/>
      <c r="AJ27"/>
    </row>
    <row r="28" spans="1:36" s="2" customFormat="1">
      <c r="A28" s="577"/>
      <c r="B28" s="609" t="s">
        <v>601</v>
      </c>
      <c r="C28" s="634" t="s">
        <v>43</v>
      </c>
      <c r="D28" s="602">
        <f t="shared" si="1"/>
        <v>0</v>
      </c>
      <c r="E28" s="625">
        <f t="shared" si="5"/>
        <v>0</v>
      </c>
      <c r="F28" s="626">
        <f t="shared" si="17"/>
        <v>0</v>
      </c>
      <c r="G28" s="627">
        <f t="shared" si="17"/>
        <v>0</v>
      </c>
      <c r="H28" s="627">
        <f t="shared" si="17"/>
        <v>0</v>
      </c>
      <c r="I28" s="625">
        <f t="shared" si="3"/>
        <v>0</v>
      </c>
      <c r="J28" s="628">
        <f t="shared" si="18"/>
        <v>0</v>
      </c>
      <c r="K28" s="629">
        <f t="shared" si="18"/>
        <v>0</v>
      </c>
      <c r="L28" s="630">
        <f t="shared" si="18"/>
        <v>0</v>
      </c>
      <c r="M28" s="631">
        <f t="shared" si="18"/>
        <v>0</v>
      </c>
      <c r="N28" s="632">
        <f t="shared" si="4"/>
        <v>0</v>
      </c>
      <c r="O28" s="629">
        <f t="shared" si="19"/>
        <v>0</v>
      </c>
      <c r="P28" s="629">
        <f t="shared" si="19"/>
        <v>0</v>
      </c>
      <c r="Q28" s="633">
        <f t="shared" si="19"/>
        <v>0</v>
      </c>
      <c r="S28" s="117"/>
      <c r="T28" s="117"/>
      <c r="U28" s="117"/>
      <c r="W28"/>
      <c r="X28"/>
      <c r="Y28"/>
      <c r="Z28"/>
      <c r="AA28"/>
      <c r="AB28"/>
      <c r="AC28"/>
      <c r="AD28"/>
      <c r="AE28"/>
      <c r="AF28"/>
      <c r="AG28"/>
      <c r="AH28"/>
      <c r="AI28"/>
      <c r="AJ28"/>
    </row>
    <row r="29" spans="1:36" s="2" customFormat="1" ht="26.25">
      <c r="A29" s="577"/>
      <c r="B29" s="609" t="s">
        <v>602</v>
      </c>
      <c r="C29" s="634" t="s">
        <v>603</v>
      </c>
      <c r="D29" s="602">
        <f t="shared" si="1"/>
        <v>0</v>
      </c>
      <c r="E29" s="625">
        <f t="shared" si="5"/>
        <v>0</v>
      </c>
      <c r="F29" s="626">
        <f t="shared" si="17"/>
        <v>0</v>
      </c>
      <c r="G29" s="627">
        <f t="shared" si="17"/>
        <v>0</v>
      </c>
      <c r="H29" s="627">
        <f t="shared" si="17"/>
        <v>0</v>
      </c>
      <c r="I29" s="625">
        <f t="shared" si="3"/>
        <v>0</v>
      </c>
      <c r="J29" s="628">
        <f t="shared" si="18"/>
        <v>0</v>
      </c>
      <c r="K29" s="629">
        <f t="shared" si="18"/>
        <v>0</v>
      </c>
      <c r="L29" s="630">
        <f t="shared" si="18"/>
        <v>0</v>
      </c>
      <c r="M29" s="631">
        <f t="shared" si="18"/>
        <v>0</v>
      </c>
      <c r="N29" s="632">
        <f t="shared" si="4"/>
        <v>0</v>
      </c>
      <c r="O29" s="629">
        <f t="shared" si="19"/>
        <v>0</v>
      </c>
      <c r="P29" s="629">
        <f t="shared" si="19"/>
        <v>0</v>
      </c>
      <c r="Q29" s="633">
        <f t="shared" si="19"/>
        <v>0</v>
      </c>
      <c r="S29" s="117"/>
      <c r="T29" s="117"/>
      <c r="U29" s="117"/>
      <c r="W29"/>
      <c r="X29"/>
      <c r="Y29"/>
      <c r="Z29"/>
      <c r="AA29"/>
      <c r="AB29"/>
      <c r="AC29"/>
      <c r="AD29"/>
      <c r="AE29"/>
      <c r="AF29"/>
      <c r="AG29"/>
      <c r="AH29"/>
      <c r="AI29"/>
      <c r="AJ29"/>
    </row>
    <row r="30" spans="1:36" s="2" customFormat="1" ht="26.25">
      <c r="A30" s="577"/>
      <c r="B30" s="609" t="s">
        <v>260</v>
      </c>
      <c r="C30" s="635" t="s">
        <v>604</v>
      </c>
      <c r="D30" s="602">
        <f t="shared" si="1"/>
        <v>2.3066501388888887</v>
      </c>
      <c r="E30" s="625">
        <f t="shared" si="5"/>
        <v>0</v>
      </c>
      <c r="F30" s="626">
        <f t="shared" si="17"/>
        <v>0</v>
      </c>
      <c r="G30" s="627">
        <f t="shared" si="17"/>
        <v>0</v>
      </c>
      <c r="H30" s="627">
        <f t="shared" si="17"/>
        <v>0</v>
      </c>
      <c r="I30" s="625">
        <f t="shared" si="3"/>
        <v>2.0575694444444443</v>
      </c>
      <c r="J30" s="628">
        <f t="shared" si="18"/>
        <v>0.51944444444444449</v>
      </c>
      <c r="K30" s="629">
        <f t="shared" si="18"/>
        <v>1.538125</v>
      </c>
      <c r="L30" s="630">
        <f t="shared" si="18"/>
        <v>0</v>
      </c>
      <c r="M30" s="631">
        <f t="shared" si="18"/>
        <v>0</v>
      </c>
      <c r="N30" s="632">
        <f t="shared" si="4"/>
        <v>0</v>
      </c>
      <c r="O30" s="629">
        <f>SUM(O58,O86,O135)</f>
        <v>0</v>
      </c>
      <c r="P30" s="629">
        <f t="shared" si="18"/>
        <v>0</v>
      </c>
      <c r="Q30" s="633">
        <f t="shared" si="18"/>
        <v>0.24908069444444447</v>
      </c>
      <c r="S30" s="117"/>
      <c r="T30" s="117"/>
      <c r="U30" s="117"/>
      <c r="W30"/>
      <c r="X30"/>
      <c r="Y30"/>
      <c r="Z30"/>
      <c r="AA30"/>
      <c r="AB30"/>
      <c r="AC30"/>
      <c r="AD30"/>
      <c r="AE30"/>
      <c r="AF30"/>
      <c r="AG30"/>
      <c r="AH30"/>
      <c r="AI30"/>
      <c r="AJ30"/>
    </row>
    <row r="31" spans="1:36" s="2" customFormat="1">
      <c r="A31" s="577"/>
      <c r="B31" s="600" t="s">
        <v>262</v>
      </c>
      <c r="C31" s="636" t="s">
        <v>51</v>
      </c>
      <c r="D31" s="637">
        <f t="shared" si="1"/>
        <v>67.985287625961206</v>
      </c>
      <c r="E31" s="638">
        <f t="shared" si="5"/>
        <v>8.0808177197711508</v>
      </c>
      <c r="F31" s="639">
        <f>SUM(F32:F33)</f>
        <v>0.86194040339630384</v>
      </c>
      <c r="G31" s="640">
        <f>SUM(G32:G33)</f>
        <v>1.1073575650490401</v>
      </c>
      <c r="H31" s="641">
        <f>SUM(H32:H33)</f>
        <v>6.1115197513258064</v>
      </c>
      <c r="I31" s="638">
        <f t="shared" si="3"/>
        <v>29.401367026831576</v>
      </c>
      <c r="J31" s="639">
        <f t="shared" ref="J31:Q31" si="20">SUM(J32:J33)</f>
        <v>8.711988180901022</v>
      </c>
      <c r="K31" s="640">
        <f t="shared" si="20"/>
        <v>3.8068011159678834</v>
      </c>
      <c r="L31" s="641">
        <f t="shared" si="20"/>
        <v>16.882577729962669</v>
      </c>
      <c r="M31" s="638">
        <f t="shared" si="20"/>
        <v>0.62654627079340675</v>
      </c>
      <c r="N31" s="642">
        <f t="shared" si="4"/>
        <v>5.4059775261047605E-2</v>
      </c>
      <c r="O31" s="640">
        <f>SUM(O32:O33)</f>
        <v>5.4059775261047605E-2</v>
      </c>
      <c r="P31" s="640">
        <f t="shared" si="20"/>
        <v>0</v>
      </c>
      <c r="Q31" s="638">
        <f t="shared" si="20"/>
        <v>29.822496833304037</v>
      </c>
      <c r="S31" s="117"/>
      <c r="T31" s="117"/>
      <c r="U31" s="117"/>
      <c r="W31"/>
      <c r="X31"/>
      <c r="Y31"/>
      <c r="Z31"/>
      <c r="AA31"/>
      <c r="AB31"/>
      <c r="AC31"/>
      <c r="AD31"/>
      <c r="AE31"/>
      <c r="AF31"/>
      <c r="AG31"/>
      <c r="AH31"/>
      <c r="AI31"/>
      <c r="AJ31"/>
    </row>
    <row r="32" spans="1:36" s="2" customFormat="1">
      <c r="A32" s="577"/>
      <c r="B32" s="643" t="s">
        <v>264</v>
      </c>
      <c r="C32" s="644" t="s">
        <v>53</v>
      </c>
      <c r="D32" s="645">
        <f t="shared" si="1"/>
        <v>4.0666666666666664</v>
      </c>
      <c r="E32" s="646">
        <f t="shared" si="5"/>
        <v>1.4643986323381224</v>
      </c>
      <c r="F32" s="647">
        <f t="shared" ref="F32:H33" si="21">SUM(F60,F88,F137)</f>
        <v>0.15620007673261355</v>
      </c>
      <c r="G32" s="648">
        <f t="shared" si="21"/>
        <v>0.20067435747245291</v>
      </c>
      <c r="H32" s="648">
        <f t="shared" si="21"/>
        <v>1.1075241981330559</v>
      </c>
      <c r="I32" s="646">
        <f t="shared" si="3"/>
        <v>2.4597507601832116</v>
      </c>
      <c r="J32" s="628">
        <f t="shared" ref="J32:M33" si="22">SUM(J60,J88,J137)</f>
        <v>1.5787787844592844</v>
      </c>
      <c r="K32" s="629">
        <f t="shared" si="22"/>
        <v>0.68986512765498698</v>
      </c>
      <c r="L32" s="630">
        <f t="shared" si="22"/>
        <v>0.19110684806894046</v>
      </c>
      <c r="M32" s="631">
        <f t="shared" si="22"/>
        <v>0.11354216044269337</v>
      </c>
      <c r="N32" s="649">
        <f t="shared" si="4"/>
        <v>9.7966646077281318E-3</v>
      </c>
      <c r="O32" s="629">
        <f t="shared" ref="O32:Q33" si="23">SUM(O60,O88,O137)</f>
        <v>9.7966646077281318E-3</v>
      </c>
      <c r="P32" s="629">
        <f t="shared" si="23"/>
        <v>0</v>
      </c>
      <c r="Q32" s="650">
        <f t="shared" si="23"/>
        <v>1.9178449094910295E-2</v>
      </c>
      <c r="S32" s="117"/>
      <c r="T32" s="117"/>
      <c r="U32" s="117"/>
      <c r="W32"/>
      <c r="X32"/>
      <c r="Y32"/>
      <c r="Z32"/>
      <c r="AA32"/>
      <c r="AB32"/>
      <c r="AC32"/>
      <c r="AD32"/>
      <c r="AE32"/>
      <c r="AF32"/>
      <c r="AG32"/>
      <c r="AH32"/>
      <c r="AI32"/>
      <c r="AJ32"/>
    </row>
    <row r="33" spans="1:36" s="2" customFormat="1" ht="26.25">
      <c r="A33" s="577"/>
      <c r="B33" s="643" t="s">
        <v>268</v>
      </c>
      <c r="C33" s="651" t="s">
        <v>55</v>
      </c>
      <c r="D33" s="637">
        <f t="shared" si="1"/>
        <v>63.91862095929455</v>
      </c>
      <c r="E33" s="638">
        <f t="shared" si="5"/>
        <v>6.6164190874330284</v>
      </c>
      <c r="F33" s="628">
        <f t="shared" si="21"/>
        <v>0.70574032666369035</v>
      </c>
      <c r="G33" s="629">
        <f t="shared" si="21"/>
        <v>0.90668320757658716</v>
      </c>
      <c r="H33" s="629">
        <f t="shared" si="21"/>
        <v>5.0039955531927509</v>
      </c>
      <c r="I33" s="638">
        <f t="shared" si="3"/>
        <v>26.941616266648364</v>
      </c>
      <c r="J33" s="628">
        <f t="shared" si="22"/>
        <v>7.133209396441738</v>
      </c>
      <c r="K33" s="629">
        <f t="shared" si="22"/>
        <v>3.1169359883128966</v>
      </c>
      <c r="L33" s="630">
        <f t="shared" si="22"/>
        <v>16.691470881893729</v>
      </c>
      <c r="M33" s="631">
        <f t="shared" si="22"/>
        <v>0.51300411035071336</v>
      </c>
      <c r="N33" s="642">
        <f t="shared" si="4"/>
        <v>4.4263110653319469E-2</v>
      </c>
      <c r="O33" s="629">
        <f t="shared" si="23"/>
        <v>4.4263110653319469E-2</v>
      </c>
      <c r="P33" s="629">
        <f t="shared" si="23"/>
        <v>0</v>
      </c>
      <c r="Q33" s="631">
        <f t="shared" si="23"/>
        <v>29.803318384209128</v>
      </c>
      <c r="S33" s="117"/>
      <c r="T33" s="117"/>
      <c r="U33" s="117"/>
      <c r="W33" s="809"/>
      <c r="X33"/>
      <c r="Y33"/>
      <c r="Z33"/>
      <c r="AA33"/>
      <c r="AB33"/>
      <c r="AC33"/>
      <c r="AD33"/>
      <c r="AE33"/>
      <c r="AF33"/>
      <c r="AG33"/>
      <c r="AH33"/>
      <c r="AI33"/>
      <c r="AJ33"/>
    </row>
    <row r="34" spans="1:36" s="2" customFormat="1">
      <c r="A34" s="577"/>
      <c r="B34" s="652" t="s">
        <v>268</v>
      </c>
      <c r="C34" s="653" t="s">
        <v>605</v>
      </c>
      <c r="D34" s="637">
        <f t="shared" si="1"/>
        <v>0</v>
      </c>
      <c r="E34" s="638">
        <f t="shared" si="5"/>
        <v>0</v>
      </c>
      <c r="F34" s="639">
        <f>SUM(F35:F37)</f>
        <v>0</v>
      </c>
      <c r="G34" s="640">
        <f t="shared" ref="G34:Q34" si="24">SUM(G35:G37)</f>
        <v>0</v>
      </c>
      <c r="H34" s="641">
        <f t="shared" si="24"/>
        <v>0</v>
      </c>
      <c r="I34" s="638">
        <f t="shared" si="3"/>
        <v>0</v>
      </c>
      <c r="J34" s="639">
        <f t="shared" si="24"/>
        <v>0</v>
      </c>
      <c r="K34" s="640">
        <f t="shared" si="24"/>
        <v>0</v>
      </c>
      <c r="L34" s="641">
        <f t="shared" si="24"/>
        <v>0</v>
      </c>
      <c r="M34" s="638">
        <f t="shared" si="24"/>
        <v>0</v>
      </c>
      <c r="N34" s="642">
        <f t="shared" si="4"/>
        <v>0</v>
      </c>
      <c r="O34" s="640">
        <f>SUM(O35:O37)</f>
        <v>0</v>
      </c>
      <c r="P34" s="640">
        <f t="shared" si="24"/>
        <v>0</v>
      </c>
      <c r="Q34" s="638">
        <f t="shared" si="24"/>
        <v>0</v>
      </c>
      <c r="S34" s="117"/>
      <c r="T34" s="117"/>
      <c r="U34" s="117"/>
      <c r="W34"/>
      <c r="X34"/>
      <c r="Y34"/>
      <c r="Z34"/>
      <c r="AA34"/>
      <c r="AB34"/>
      <c r="AC34"/>
      <c r="AD34"/>
      <c r="AE34"/>
      <c r="AF34"/>
      <c r="AG34"/>
      <c r="AH34"/>
      <c r="AI34"/>
      <c r="AJ34"/>
    </row>
    <row r="35" spans="1:36" s="2" customFormat="1">
      <c r="A35" s="577"/>
      <c r="B35" s="654" t="s">
        <v>270</v>
      </c>
      <c r="C35" s="651" t="s">
        <v>47</v>
      </c>
      <c r="D35" s="637">
        <f t="shared" si="1"/>
        <v>0</v>
      </c>
      <c r="E35" s="638">
        <f t="shared" si="5"/>
        <v>0</v>
      </c>
      <c r="F35" s="628">
        <f t="shared" ref="F35:H37" si="25">SUM(F63,F91,F140)</f>
        <v>0</v>
      </c>
      <c r="G35" s="629">
        <f t="shared" si="25"/>
        <v>0</v>
      </c>
      <c r="H35" s="629">
        <f t="shared" si="25"/>
        <v>0</v>
      </c>
      <c r="I35" s="638">
        <f t="shared" si="3"/>
        <v>0</v>
      </c>
      <c r="J35" s="628">
        <f t="shared" ref="J35:M37" si="26">SUM(J63,J91,J140)</f>
        <v>0</v>
      </c>
      <c r="K35" s="629">
        <f t="shared" si="26"/>
        <v>0</v>
      </c>
      <c r="L35" s="630">
        <f t="shared" si="26"/>
        <v>0</v>
      </c>
      <c r="M35" s="631">
        <f t="shared" si="26"/>
        <v>0</v>
      </c>
      <c r="N35" s="642">
        <f t="shared" si="4"/>
        <v>0</v>
      </c>
      <c r="O35" s="629">
        <f t="shared" ref="O35:Q37" si="27">SUM(O63,O91,O140)</f>
        <v>0</v>
      </c>
      <c r="P35" s="629">
        <f t="shared" si="27"/>
        <v>0</v>
      </c>
      <c r="Q35" s="631">
        <f t="shared" si="27"/>
        <v>0</v>
      </c>
      <c r="S35" s="117"/>
      <c r="T35" s="117"/>
      <c r="U35" s="117"/>
      <c r="W35"/>
      <c r="X35"/>
      <c r="Y35"/>
      <c r="Z35"/>
      <c r="AA35"/>
      <c r="AB35"/>
      <c r="AC35"/>
      <c r="AD35"/>
      <c r="AE35"/>
      <c r="AF35"/>
      <c r="AG35"/>
      <c r="AH35"/>
      <c r="AI35"/>
      <c r="AJ35"/>
    </row>
    <row r="36" spans="1:36" s="2" customFormat="1">
      <c r="A36" s="577"/>
      <c r="B36" s="654" t="s">
        <v>606</v>
      </c>
      <c r="C36" s="651" t="s">
        <v>1439</v>
      </c>
      <c r="D36" s="637">
        <f t="shared" si="1"/>
        <v>0</v>
      </c>
      <c r="E36" s="638">
        <f t="shared" si="5"/>
        <v>0</v>
      </c>
      <c r="F36" s="628">
        <f t="shared" si="25"/>
        <v>0</v>
      </c>
      <c r="G36" s="629">
        <f t="shared" si="25"/>
        <v>0</v>
      </c>
      <c r="H36" s="629">
        <f t="shared" si="25"/>
        <v>0</v>
      </c>
      <c r="I36" s="638">
        <f t="shared" si="3"/>
        <v>0</v>
      </c>
      <c r="J36" s="628">
        <f t="shared" si="26"/>
        <v>0</v>
      </c>
      <c r="K36" s="629">
        <f t="shared" si="26"/>
        <v>0</v>
      </c>
      <c r="L36" s="630">
        <f t="shared" si="26"/>
        <v>0</v>
      </c>
      <c r="M36" s="631">
        <f t="shared" si="26"/>
        <v>0</v>
      </c>
      <c r="N36" s="642">
        <f t="shared" si="4"/>
        <v>0</v>
      </c>
      <c r="O36" s="629">
        <f t="shared" si="27"/>
        <v>0</v>
      </c>
      <c r="P36" s="629">
        <f t="shared" si="27"/>
        <v>0</v>
      </c>
      <c r="Q36" s="631">
        <f t="shared" si="27"/>
        <v>0</v>
      </c>
      <c r="S36" s="117"/>
      <c r="T36" s="117"/>
      <c r="U36" s="117"/>
      <c r="W36"/>
      <c r="X36"/>
      <c r="Y36"/>
      <c r="Z36"/>
      <c r="AA36"/>
      <c r="AB36"/>
      <c r="AC36"/>
      <c r="AD36"/>
      <c r="AE36"/>
      <c r="AF36"/>
      <c r="AG36"/>
      <c r="AH36"/>
      <c r="AI36"/>
      <c r="AJ36"/>
    </row>
    <row r="37" spans="1:36" s="2" customFormat="1" ht="15.75" thickBot="1">
      <c r="A37" s="577"/>
      <c r="B37" s="655" t="s">
        <v>607</v>
      </c>
      <c r="C37" s="656" t="s">
        <v>1439</v>
      </c>
      <c r="D37" s="657">
        <f t="shared" si="1"/>
        <v>0</v>
      </c>
      <c r="E37" s="658">
        <f t="shared" si="5"/>
        <v>0</v>
      </c>
      <c r="F37" s="659">
        <f t="shared" si="25"/>
        <v>0</v>
      </c>
      <c r="G37" s="660">
        <f t="shared" si="25"/>
        <v>0</v>
      </c>
      <c r="H37" s="660">
        <f t="shared" si="25"/>
        <v>0</v>
      </c>
      <c r="I37" s="658">
        <f t="shared" si="3"/>
        <v>0</v>
      </c>
      <c r="J37" s="647">
        <f t="shared" si="26"/>
        <v>0</v>
      </c>
      <c r="K37" s="648">
        <f t="shared" si="26"/>
        <v>0</v>
      </c>
      <c r="L37" s="661">
        <f t="shared" si="26"/>
        <v>0</v>
      </c>
      <c r="M37" s="650">
        <f t="shared" si="26"/>
        <v>0</v>
      </c>
      <c r="N37" s="662">
        <f t="shared" si="4"/>
        <v>0</v>
      </c>
      <c r="O37" s="648">
        <f t="shared" si="27"/>
        <v>0</v>
      </c>
      <c r="P37" s="648">
        <f t="shared" si="27"/>
        <v>0</v>
      </c>
      <c r="Q37" s="663">
        <f t="shared" si="27"/>
        <v>0</v>
      </c>
      <c r="S37" s="117"/>
      <c r="T37" s="117"/>
      <c r="U37" s="117"/>
      <c r="W37"/>
      <c r="X37"/>
      <c r="Y37"/>
      <c r="Z37"/>
      <c r="AA37"/>
      <c r="AB37"/>
      <c r="AC37"/>
      <c r="AD37"/>
      <c r="AE37"/>
      <c r="AF37"/>
      <c r="AG37"/>
      <c r="AH37"/>
      <c r="AI37"/>
      <c r="AJ37"/>
    </row>
    <row r="38" spans="1:36" s="2" customFormat="1" ht="16.5" thickTop="1" thickBot="1">
      <c r="A38" s="577"/>
      <c r="B38" s="591" t="s">
        <v>103</v>
      </c>
      <c r="C38" s="592" t="s">
        <v>608</v>
      </c>
      <c r="D38" s="593">
        <f t="shared" si="1"/>
        <v>3502.0519007360049</v>
      </c>
      <c r="E38" s="594">
        <f>E39+E43+E50+E53+E59+E62</f>
        <v>828.84415280170299</v>
      </c>
      <c r="F38" s="595">
        <f t="shared" ref="F38:Q38" si="28">F39+F43+F50+F53+F59+F62</f>
        <v>198.47601089083503</v>
      </c>
      <c r="G38" s="596">
        <f t="shared" si="28"/>
        <v>42.168739885271499</v>
      </c>
      <c r="H38" s="597">
        <f t="shared" si="28"/>
        <v>588.19940202559633</v>
      </c>
      <c r="I38" s="594">
        <f t="shared" si="28"/>
        <v>1935.5900427972708</v>
      </c>
      <c r="J38" s="595">
        <f t="shared" si="28"/>
        <v>866.83867681702702</v>
      </c>
      <c r="K38" s="596">
        <f t="shared" si="28"/>
        <v>521.74731562315344</v>
      </c>
      <c r="L38" s="597">
        <f t="shared" si="28"/>
        <v>547.00405035708991</v>
      </c>
      <c r="M38" s="594">
        <f t="shared" si="28"/>
        <v>676.95679277591978</v>
      </c>
      <c r="N38" s="598">
        <f t="shared" si="4"/>
        <v>30.695164999999935</v>
      </c>
      <c r="O38" s="596">
        <f>O39+O43+O50+O53+O59+O62</f>
        <v>30.695164999999935</v>
      </c>
      <c r="P38" s="596">
        <f t="shared" si="28"/>
        <v>0</v>
      </c>
      <c r="Q38" s="594">
        <f t="shared" si="28"/>
        <v>29.965747361111113</v>
      </c>
      <c r="S38" s="117"/>
      <c r="T38" s="117"/>
      <c r="U38" s="117"/>
      <c r="W38"/>
      <c r="X38"/>
      <c r="Y38"/>
      <c r="Z38"/>
      <c r="AA38"/>
      <c r="AB38"/>
      <c r="AC38"/>
      <c r="AD38"/>
      <c r="AE38"/>
      <c r="AF38"/>
      <c r="AG38"/>
      <c r="AH38"/>
      <c r="AI38"/>
      <c r="AJ38"/>
    </row>
    <row r="39" spans="1:36" s="2" customFormat="1" ht="15.75" thickTop="1">
      <c r="A39" s="577"/>
      <c r="B39" s="600" t="s">
        <v>105</v>
      </c>
      <c r="C39" s="601" t="s">
        <v>6</v>
      </c>
      <c r="D39" s="602">
        <f t="shared" si="1"/>
        <v>5.8687500000000004</v>
      </c>
      <c r="E39" s="603">
        <f>SUM(F39:H39)</f>
        <v>0</v>
      </c>
      <c r="F39" s="604">
        <f>SUM(F40:F42)</f>
        <v>0</v>
      </c>
      <c r="G39" s="605">
        <f>SUM(G40:G42)</f>
        <v>0</v>
      </c>
      <c r="H39" s="606">
        <f>SUM(H40:H42)</f>
        <v>0</v>
      </c>
      <c r="I39" s="603">
        <f t="shared" ref="I39:I62" si="29">SUM(J39:L39)</f>
        <v>5.8687500000000004</v>
      </c>
      <c r="J39" s="604">
        <f t="shared" ref="J39:Q39" si="30">SUM(J40:J42)</f>
        <v>0</v>
      </c>
      <c r="K39" s="605">
        <f t="shared" si="30"/>
        <v>5.8687500000000004</v>
      </c>
      <c r="L39" s="606">
        <f t="shared" si="30"/>
        <v>0</v>
      </c>
      <c r="M39" s="603">
        <f t="shared" si="30"/>
        <v>0</v>
      </c>
      <c r="N39" s="607">
        <f t="shared" si="4"/>
        <v>0</v>
      </c>
      <c r="O39" s="605">
        <f>SUM(O40:O42)</f>
        <v>0</v>
      </c>
      <c r="P39" s="605">
        <f t="shared" si="30"/>
        <v>0</v>
      </c>
      <c r="Q39" s="603">
        <f t="shared" si="30"/>
        <v>0</v>
      </c>
      <c r="S39" s="117"/>
      <c r="T39" s="117"/>
      <c r="U39" s="117"/>
      <c r="W39"/>
      <c r="X39"/>
      <c r="Y39"/>
      <c r="Z39"/>
      <c r="AA39"/>
      <c r="AB39"/>
      <c r="AC39"/>
      <c r="AD39"/>
      <c r="AE39"/>
      <c r="AF39"/>
      <c r="AG39"/>
      <c r="AH39"/>
      <c r="AI39"/>
      <c r="AJ39"/>
    </row>
    <row r="40" spans="1:36" s="2" customFormat="1">
      <c r="A40" s="577"/>
      <c r="B40" s="609" t="s">
        <v>107</v>
      </c>
      <c r="C40" s="610" t="s">
        <v>8</v>
      </c>
      <c r="D40" s="602">
        <f t="shared" si="1"/>
        <v>5.8687500000000004</v>
      </c>
      <c r="E40" s="603">
        <f t="shared" ref="E40:E65" si="31">SUM(F40:H40)</f>
        <v>0</v>
      </c>
      <c r="F40" s="664">
        <v>0</v>
      </c>
      <c r="G40" s="665">
        <v>0</v>
      </c>
      <c r="H40" s="666">
        <v>0</v>
      </c>
      <c r="I40" s="603">
        <f t="shared" si="29"/>
        <v>5.8687500000000004</v>
      </c>
      <c r="J40" s="664">
        <v>0</v>
      </c>
      <c r="K40" s="665">
        <v>5.8687500000000004</v>
      </c>
      <c r="L40" s="666">
        <v>0</v>
      </c>
      <c r="M40" s="667">
        <v>0</v>
      </c>
      <c r="N40" s="607">
        <f t="shared" si="4"/>
        <v>0</v>
      </c>
      <c r="O40" s="665">
        <v>0</v>
      </c>
      <c r="P40" s="668">
        <v>0</v>
      </c>
      <c r="Q40" s="669">
        <v>0</v>
      </c>
      <c r="R40" s="2" t="s">
        <v>1387</v>
      </c>
      <c r="S40" s="117"/>
      <c r="T40" s="117"/>
      <c r="U40" s="117"/>
      <c r="W40"/>
      <c r="X40"/>
      <c r="Y40"/>
      <c r="Z40"/>
      <c r="AA40"/>
      <c r="AB40"/>
      <c r="AC40"/>
      <c r="AD40"/>
      <c r="AE40"/>
      <c r="AF40"/>
      <c r="AG40"/>
      <c r="AH40"/>
      <c r="AI40"/>
      <c r="AJ40"/>
    </row>
    <row r="41" spans="1:36" s="2" customFormat="1">
      <c r="A41" s="577"/>
      <c r="B41" s="609" t="s">
        <v>109</v>
      </c>
      <c r="C41" s="610" t="s">
        <v>9</v>
      </c>
      <c r="D41" s="602">
        <f t="shared" si="1"/>
        <v>0</v>
      </c>
      <c r="E41" s="603">
        <f t="shared" si="31"/>
        <v>0</v>
      </c>
      <c r="F41" s="664">
        <v>0</v>
      </c>
      <c r="G41" s="665">
        <v>0</v>
      </c>
      <c r="H41" s="666">
        <v>0</v>
      </c>
      <c r="I41" s="603">
        <f t="shared" si="29"/>
        <v>0</v>
      </c>
      <c r="J41" s="664">
        <v>0</v>
      </c>
      <c r="K41" s="665">
        <v>0</v>
      </c>
      <c r="L41" s="666">
        <v>0</v>
      </c>
      <c r="M41" s="667">
        <v>0</v>
      </c>
      <c r="N41" s="607">
        <f t="shared" si="4"/>
        <v>0</v>
      </c>
      <c r="O41" s="665">
        <v>0</v>
      </c>
      <c r="P41" s="668">
        <v>0</v>
      </c>
      <c r="Q41" s="669">
        <v>0</v>
      </c>
      <c r="R41" s="2" t="s">
        <v>1389</v>
      </c>
      <c r="S41" s="117"/>
      <c r="T41" s="117"/>
      <c r="U41" s="117"/>
      <c r="W41"/>
      <c r="X41"/>
      <c r="Y41"/>
      <c r="Z41"/>
      <c r="AA41"/>
      <c r="AB41"/>
      <c r="AC41"/>
      <c r="AD41"/>
      <c r="AE41"/>
      <c r="AF41"/>
      <c r="AG41"/>
      <c r="AH41"/>
      <c r="AI41"/>
      <c r="AJ41"/>
    </row>
    <row r="42" spans="1:36" s="2" customFormat="1">
      <c r="A42" s="577"/>
      <c r="B42" s="609" t="s">
        <v>111</v>
      </c>
      <c r="C42" s="610" t="s">
        <v>11</v>
      </c>
      <c r="D42" s="602">
        <f t="shared" si="1"/>
        <v>0</v>
      </c>
      <c r="E42" s="603">
        <f t="shared" si="31"/>
        <v>0</v>
      </c>
      <c r="F42" s="664">
        <v>0</v>
      </c>
      <c r="G42" s="665">
        <v>0</v>
      </c>
      <c r="H42" s="666">
        <v>0</v>
      </c>
      <c r="I42" s="603">
        <f t="shared" si="29"/>
        <v>0</v>
      </c>
      <c r="J42" s="664">
        <v>0</v>
      </c>
      <c r="K42" s="665">
        <v>0</v>
      </c>
      <c r="L42" s="666">
        <v>0</v>
      </c>
      <c r="M42" s="667">
        <v>0</v>
      </c>
      <c r="N42" s="607">
        <f t="shared" si="4"/>
        <v>0</v>
      </c>
      <c r="O42" s="665">
        <v>0</v>
      </c>
      <c r="P42" s="668">
        <v>0</v>
      </c>
      <c r="Q42" s="669">
        <v>0</v>
      </c>
      <c r="R42" s="2" t="s">
        <v>1391</v>
      </c>
      <c r="S42" s="117"/>
      <c r="T42" s="117"/>
      <c r="U42" s="117"/>
      <c r="W42"/>
      <c r="X42"/>
      <c r="Y42"/>
      <c r="Z42"/>
      <c r="AA42"/>
      <c r="AB42"/>
      <c r="AC42"/>
      <c r="AD42"/>
      <c r="AE42"/>
      <c r="AF42"/>
      <c r="AG42"/>
      <c r="AH42"/>
      <c r="AI42"/>
      <c r="AJ42"/>
    </row>
    <row r="43" spans="1:36" s="2" customFormat="1">
      <c r="A43" s="577"/>
      <c r="B43" s="600" t="s">
        <v>114</v>
      </c>
      <c r="C43" s="618" t="s">
        <v>13</v>
      </c>
      <c r="D43" s="602">
        <f t="shared" si="1"/>
        <v>3390.9631751123488</v>
      </c>
      <c r="E43" s="603">
        <f t="shared" si="31"/>
        <v>822.28299160413803</v>
      </c>
      <c r="F43" s="604">
        <f>SUM(F44:F49)</f>
        <v>192.20609585311027</v>
      </c>
      <c r="G43" s="605">
        <f>SUM(G44:G49)</f>
        <v>42.008697361794972</v>
      </c>
      <c r="H43" s="606">
        <f>SUM(H44:H49)</f>
        <v>588.06819838923275</v>
      </c>
      <c r="I43" s="603">
        <f t="shared" si="29"/>
        <v>1891.7233907322911</v>
      </c>
      <c r="J43" s="604">
        <f t="shared" ref="J43:Q43" si="32">SUM(J44:J49)</f>
        <v>857.19899837258265</v>
      </c>
      <c r="K43" s="605">
        <f t="shared" si="32"/>
        <v>503.348357422741</v>
      </c>
      <c r="L43" s="606">
        <f t="shared" si="32"/>
        <v>531.17603493696731</v>
      </c>
      <c r="M43" s="603">
        <f t="shared" si="32"/>
        <v>676.95679277591978</v>
      </c>
      <c r="N43" s="607">
        <f t="shared" si="4"/>
        <v>0</v>
      </c>
      <c r="O43" s="605">
        <f>SUM(O44:O49)</f>
        <v>0</v>
      </c>
      <c r="P43" s="608">
        <f t="shared" si="32"/>
        <v>0</v>
      </c>
      <c r="Q43" s="603">
        <f t="shared" si="32"/>
        <v>0</v>
      </c>
      <c r="S43" s="117"/>
      <c r="T43" s="117"/>
      <c r="U43" s="117"/>
      <c r="W43"/>
      <c r="X43"/>
      <c r="Y43"/>
      <c r="Z43"/>
      <c r="AA43"/>
      <c r="AB43"/>
      <c r="AC43"/>
      <c r="AD43"/>
      <c r="AE43"/>
      <c r="AF43"/>
      <c r="AG43"/>
      <c r="AH43"/>
      <c r="AI43"/>
      <c r="AJ43"/>
    </row>
    <row r="44" spans="1:36" s="2" customFormat="1">
      <c r="A44" s="577"/>
      <c r="B44" s="609" t="s">
        <v>116</v>
      </c>
      <c r="C44" s="610" t="s">
        <v>15</v>
      </c>
      <c r="D44" s="602">
        <f t="shared" si="1"/>
        <v>700.06868028083716</v>
      </c>
      <c r="E44" s="603">
        <f t="shared" si="31"/>
        <v>33.820710683260145</v>
      </c>
      <c r="F44" s="664">
        <v>15.252647572923534</v>
      </c>
      <c r="G44" s="665">
        <v>18.56806311033661</v>
      </c>
      <c r="H44" s="666">
        <v>0</v>
      </c>
      <c r="I44" s="603">
        <f t="shared" si="29"/>
        <v>666.24796959757703</v>
      </c>
      <c r="J44" s="664">
        <v>0.46655749128919866</v>
      </c>
      <c r="K44" s="665">
        <v>210.41125190616268</v>
      </c>
      <c r="L44" s="666">
        <v>455.37016020012516</v>
      </c>
      <c r="M44" s="667">
        <v>0</v>
      </c>
      <c r="N44" s="607">
        <f t="shared" si="4"/>
        <v>0</v>
      </c>
      <c r="O44" s="665">
        <v>0</v>
      </c>
      <c r="P44" s="668">
        <v>0</v>
      </c>
      <c r="Q44" s="669">
        <v>0</v>
      </c>
      <c r="R44" s="2" t="s">
        <v>1393</v>
      </c>
      <c r="S44" s="117"/>
      <c r="T44" s="117"/>
      <c r="U44" s="117"/>
      <c r="W44"/>
      <c r="X44"/>
      <c r="Y44"/>
      <c r="Z44"/>
      <c r="AA44"/>
      <c r="AB44"/>
      <c r="AC44"/>
      <c r="AD44"/>
      <c r="AE44"/>
      <c r="AF44"/>
      <c r="AG44"/>
      <c r="AH44"/>
      <c r="AI44"/>
      <c r="AJ44"/>
    </row>
    <row r="45" spans="1:36" s="2" customFormat="1">
      <c r="A45" s="577"/>
      <c r="B45" s="609" t="s">
        <v>118</v>
      </c>
      <c r="C45" s="610" t="s">
        <v>593</v>
      </c>
      <c r="D45" s="602">
        <f t="shared" si="1"/>
        <v>37.062827387323154</v>
      </c>
      <c r="E45" s="603">
        <f t="shared" si="31"/>
        <v>25.811825608515058</v>
      </c>
      <c r="F45" s="664">
        <v>23.19071971962617</v>
      </c>
      <c r="G45" s="665">
        <v>0</v>
      </c>
      <c r="H45" s="666">
        <v>2.6211058888888865</v>
      </c>
      <c r="I45" s="603">
        <f t="shared" si="29"/>
        <v>11.251001778808092</v>
      </c>
      <c r="J45" s="664">
        <v>0</v>
      </c>
      <c r="K45" s="665">
        <v>11.251001778808092</v>
      </c>
      <c r="L45" s="666">
        <v>0</v>
      </c>
      <c r="M45" s="667">
        <v>0</v>
      </c>
      <c r="N45" s="607">
        <f t="shared" si="4"/>
        <v>0</v>
      </c>
      <c r="O45" s="665">
        <v>0</v>
      </c>
      <c r="P45" s="668">
        <v>0</v>
      </c>
      <c r="Q45" s="669">
        <v>0</v>
      </c>
      <c r="R45" s="670" t="s">
        <v>1395</v>
      </c>
      <c r="S45" s="671" t="s">
        <v>1440</v>
      </c>
      <c r="T45" s="671" t="s">
        <v>1441</v>
      </c>
      <c r="U45" s="671" t="s">
        <v>1442</v>
      </c>
      <c r="W45"/>
      <c r="X45"/>
      <c r="Y45"/>
      <c r="Z45"/>
      <c r="AA45"/>
      <c r="AB45"/>
      <c r="AC45"/>
      <c r="AD45"/>
      <c r="AE45"/>
      <c r="AF45"/>
      <c r="AG45"/>
      <c r="AH45"/>
      <c r="AI45"/>
      <c r="AJ45"/>
    </row>
    <row r="46" spans="1:36" s="2" customFormat="1">
      <c r="A46" s="577"/>
      <c r="B46" s="609" t="s">
        <v>119</v>
      </c>
      <c r="C46" s="610" t="s">
        <v>21</v>
      </c>
      <c r="D46" s="602">
        <f t="shared" si="1"/>
        <v>2090.4499829395872</v>
      </c>
      <c r="E46" s="603">
        <f t="shared" si="31"/>
        <v>585.44709250034384</v>
      </c>
      <c r="F46" s="664">
        <v>0</v>
      </c>
      <c r="G46" s="665">
        <v>0</v>
      </c>
      <c r="H46" s="666">
        <v>585.44709250034384</v>
      </c>
      <c r="I46" s="603">
        <f t="shared" si="29"/>
        <v>828.04609766332339</v>
      </c>
      <c r="J46" s="664">
        <v>828.04609766332339</v>
      </c>
      <c r="K46" s="665">
        <v>0</v>
      </c>
      <c r="L46" s="666">
        <v>0</v>
      </c>
      <c r="M46" s="667">
        <v>676.95679277591978</v>
      </c>
      <c r="N46" s="607">
        <f t="shared" si="4"/>
        <v>0</v>
      </c>
      <c r="O46" s="665">
        <v>0</v>
      </c>
      <c r="P46" s="668">
        <v>0</v>
      </c>
      <c r="Q46" s="669">
        <v>0</v>
      </c>
      <c r="R46" s="670" t="s">
        <v>1397</v>
      </c>
      <c r="S46" s="117"/>
      <c r="T46" s="117"/>
      <c r="U46" s="117"/>
      <c r="W46"/>
      <c r="X46"/>
      <c r="Y46"/>
      <c r="Z46"/>
      <c r="AA46"/>
      <c r="AB46"/>
      <c r="AC46"/>
      <c r="AD46"/>
      <c r="AE46"/>
      <c r="AF46"/>
      <c r="AG46"/>
      <c r="AH46"/>
      <c r="AI46"/>
      <c r="AJ46"/>
    </row>
    <row r="47" spans="1:36" s="2" customFormat="1">
      <c r="A47" s="577"/>
      <c r="B47" s="609" t="s">
        <v>609</v>
      </c>
      <c r="C47" s="610" t="s">
        <v>23</v>
      </c>
      <c r="D47" s="602">
        <f t="shared" si="1"/>
        <v>0</v>
      </c>
      <c r="E47" s="603">
        <f t="shared" si="31"/>
        <v>0</v>
      </c>
      <c r="F47" s="664">
        <v>0</v>
      </c>
      <c r="G47" s="665">
        <v>0</v>
      </c>
      <c r="H47" s="666">
        <v>0</v>
      </c>
      <c r="I47" s="603">
        <f t="shared" ref="I47:I48" si="33">SUM(J47:L47)</f>
        <v>0</v>
      </c>
      <c r="J47" s="664">
        <v>0</v>
      </c>
      <c r="K47" s="665">
        <v>0</v>
      </c>
      <c r="L47" s="666">
        <v>0</v>
      </c>
      <c r="M47" s="667">
        <v>0</v>
      </c>
      <c r="N47" s="607">
        <f t="shared" si="4"/>
        <v>0</v>
      </c>
      <c r="O47" s="665">
        <v>0</v>
      </c>
      <c r="P47" s="668">
        <v>0</v>
      </c>
      <c r="Q47" s="669">
        <v>0</v>
      </c>
      <c r="R47" s="670" t="s">
        <v>1399</v>
      </c>
      <c r="S47" s="117"/>
      <c r="T47" s="117"/>
      <c r="U47" s="117"/>
      <c r="W47"/>
      <c r="X47"/>
      <c r="Y47"/>
      <c r="Z47"/>
      <c r="AA47"/>
      <c r="AB47"/>
      <c r="AC47"/>
      <c r="AD47"/>
      <c r="AE47"/>
      <c r="AF47"/>
      <c r="AG47"/>
      <c r="AH47"/>
      <c r="AI47"/>
      <c r="AJ47"/>
    </row>
    <row r="48" spans="1:36" s="2" customFormat="1">
      <c r="A48" s="577"/>
      <c r="B48" s="609" t="s">
        <v>610</v>
      </c>
      <c r="C48" s="610" t="s">
        <v>25</v>
      </c>
      <c r="D48" s="602">
        <f t="shared" si="1"/>
        <v>0</v>
      </c>
      <c r="E48" s="603">
        <f t="shared" si="31"/>
        <v>0</v>
      </c>
      <c r="F48" s="664">
        <v>0</v>
      </c>
      <c r="G48" s="665">
        <v>0</v>
      </c>
      <c r="H48" s="666">
        <v>0</v>
      </c>
      <c r="I48" s="603">
        <f t="shared" si="33"/>
        <v>0</v>
      </c>
      <c r="J48" s="664">
        <v>0</v>
      </c>
      <c r="K48" s="665">
        <v>0</v>
      </c>
      <c r="L48" s="666">
        <v>0</v>
      </c>
      <c r="M48" s="667">
        <v>0</v>
      </c>
      <c r="N48" s="607">
        <f t="shared" si="4"/>
        <v>0</v>
      </c>
      <c r="O48" s="665">
        <v>0</v>
      </c>
      <c r="P48" s="668">
        <v>0</v>
      </c>
      <c r="Q48" s="669">
        <v>0</v>
      </c>
      <c r="R48" s="670" t="s">
        <v>1401</v>
      </c>
      <c r="S48" s="117"/>
      <c r="T48" s="117"/>
      <c r="U48" s="117"/>
      <c r="W48"/>
      <c r="X48"/>
      <c r="Y48"/>
      <c r="Z48"/>
      <c r="AA48"/>
      <c r="AB48"/>
      <c r="AC48"/>
      <c r="AD48"/>
      <c r="AE48"/>
      <c r="AF48"/>
      <c r="AG48"/>
      <c r="AH48"/>
      <c r="AI48"/>
      <c r="AJ48"/>
    </row>
    <row r="49" spans="1:36" s="2" customFormat="1" ht="38.25">
      <c r="A49" s="577"/>
      <c r="B49" s="609" t="s">
        <v>611</v>
      </c>
      <c r="C49" s="610" t="s">
        <v>597</v>
      </c>
      <c r="D49" s="602">
        <f t="shared" si="1"/>
        <v>563.38168450460125</v>
      </c>
      <c r="E49" s="603">
        <f t="shared" si="31"/>
        <v>177.20336281201892</v>
      </c>
      <c r="F49" s="664">
        <v>153.76272856056056</v>
      </c>
      <c r="G49" s="665">
        <v>23.440634251458366</v>
      </c>
      <c r="H49" s="666">
        <v>0</v>
      </c>
      <c r="I49" s="603">
        <f t="shared" si="29"/>
        <v>386.1783216925823</v>
      </c>
      <c r="J49" s="664">
        <v>28.686343217969988</v>
      </c>
      <c r="K49" s="665">
        <v>281.68610373777022</v>
      </c>
      <c r="L49" s="666">
        <v>75.805874736842114</v>
      </c>
      <c r="M49" s="667">
        <v>0</v>
      </c>
      <c r="N49" s="607">
        <f t="shared" si="4"/>
        <v>0</v>
      </c>
      <c r="O49" s="665">
        <v>0</v>
      </c>
      <c r="P49" s="668">
        <v>0</v>
      </c>
      <c r="Q49" s="669">
        <v>0</v>
      </c>
      <c r="R49" s="670" t="s">
        <v>1403</v>
      </c>
      <c r="S49" s="117"/>
      <c r="T49" s="117"/>
      <c r="U49" s="117"/>
      <c r="W49"/>
      <c r="X49"/>
      <c r="Y49"/>
      <c r="Z49"/>
      <c r="AA49"/>
      <c r="AB49"/>
      <c r="AC49"/>
      <c r="AD49"/>
      <c r="AE49"/>
      <c r="AF49"/>
      <c r="AG49"/>
      <c r="AH49"/>
      <c r="AI49"/>
      <c r="AJ49"/>
    </row>
    <row r="50" spans="1:36" s="2" customFormat="1">
      <c r="A50" s="577"/>
      <c r="B50" s="600" t="s">
        <v>288</v>
      </c>
      <c r="C50" s="623" t="s">
        <v>29</v>
      </c>
      <c r="D50" s="602">
        <f t="shared" si="1"/>
        <v>26.673478397977384</v>
      </c>
      <c r="E50" s="603">
        <f t="shared" si="31"/>
        <v>6.5611611975649087</v>
      </c>
      <c r="F50" s="604">
        <f>SUM(F51:F52)</f>
        <v>6.2699150377247488</v>
      </c>
      <c r="G50" s="605">
        <f>SUM(G51:G52)</f>
        <v>0.16004252347652353</v>
      </c>
      <c r="H50" s="606">
        <f>SUM(H51:H52)</f>
        <v>0.13120363636363641</v>
      </c>
      <c r="I50" s="603">
        <f t="shared" si="29"/>
        <v>20.112317200412477</v>
      </c>
      <c r="J50" s="604">
        <f t="shared" ref="J50:Q50" si="34">SUM(J51:J52)</f>
        <v>9.120234</v>
      </c>
      <c r="K50" s="605">
        <f t="shared" si="34"/>
        <v>10.992083200412477</v>
      </c>
      <c r="L50" s="606">
        <f t="shared" si="34"/>
        <v>0</v>
      </c>
      <c r="M50" s="603">
        <f t="shared" si="34"/>
        <v>0</v>
      </c>
      <c r="N50" s="607">
        <f t="shared" si="4"/>
        <v>0</v>
      </c>
      <c r="O50" s="605">
        <f>SUM(O51:O52)</f>
        <v>0</v>
      </c>
      <c r="P50" s="608">
        <f t="shared" si="34"/>
        <v>0</v>
      </c>
      <c r="Q50" s="603">
        <f t="shared" si="34"/>
        <v>0</v>
      </c>
      <c r="S50" s="117"/>
      <c r="T50" s="117"/>
      <c r="U50" s="117"/>
      <c r="W50"/>
      <c r="X50"/>
      <c r="Y50"/>
      <c r="Z50"/>
      <c r="AA50"/>
      <c r="AB50"/>
      <c r="AC50"/>
      <c r="AD50"/>
      <c r="AE50"/>
      <c r="AF50"/>
      <c r="AG50"/>
      <c r="AH50"/>
      <c r="AI50"/>
      <c r="AJ50"/>
    </row>
    <row r="51" spans="1:36" s="2" customFormat="1" ht="51.75">
      <c r="A51" s="577"/>
      <c r="B51" s="609" t="s">
        <v>290</v>
      </c>
      <c r="C51" s="624" t="s">
        <v>31</v>
      </c>
      <c r="D51" s="602">
        <f t="shared" si="1"/>
        <v>26.312940397977385</v>
      </c>
      <c r="E51" s="603">
        <f t="shared" si="31"/>
        <v>6.5611611975649087</v>
      </c>
      <c r="F51" s="664">
        <v>6.2699150377247488</v>
      </c>
      <c r="G51" s="665">
        <v>0.16004252347652353</v>
      </c>
      <c r="H51" s="666">
        <v>0.13120363636363641</v>
      </c>
      <c r="I51" s="603">
        <f t="shared" si="29"/>
        <v>19.751779200412479</v>
      </c>
      <c r="J51" s="664">
        <v>8.7596959999999999</v>
      </c>
      <c r="K51" s="665">
        <v>10.992083200412477</v>
      </c>
      <c r="L51" s="666">
        <v>0</v>
      </c>
      <c r="M51" s="667">
        <v>0</v>
      </c>
      <c r="N51" s="607">
        <f t="shared" si="4"/>
        <v>0</v>
      </c>
      <c r="O51" s="665">
        <v>0</v>
      </c>
      <c r="P51" s="668">
        <v>0</v>
      </c>
      <c r="Q51" s="669">
        <v>0</v>
      </c>
      <c r="R51" s="670" t="s">
        <v>1405</v>
      </c>
      <c r="S51" s="117"/>
      <c r="T51" s="117"/>
      <c r="U51" s="117"/>
      <c r="W51"/>
      <c r="X51"/>
      <c r="Y51"/>
      <c r="Z51"/>
      <c r="AA51"/>
      <c r="AB51"/>
      <c r="AC51"/>
      <c r="AD51"/>
      <c r="AE51"/>
      <c r="AF51"/>
      <c r="AG51"/>
      <c r="AH51"/>
      <c r="AI51"/>
      <c r="AJ51"/>
    </row>
    <row r="52" spans="1:36" s="2" customFormat="1">
      <c r="A52" s="577"/>
      <c r="B52" s="609" t="s">
        <v>291</v>
      </c>
      <c r="C52" s="624" t="s">
        <v>33</v>
      </c>
      <c r="D52" s="602">
        <f t="shared" si="1"/>
        <v>0.36053800000000003</v>
      </c>
      <c r="E52" s="603">
        <f t="shared" si="31"/>
        <v>0</v>
      </c>
      <c r="F52" s="664">
        <v>0</v>
      </c>
      <c r="G52" s="665">
        <v>0</v>
      </c>
      <c r="H52" s="666">
        <v>0</v>
      </c>
      <c r="I52" s="603">
        <f t="shared" si="29"/>
        <v>0.36053800000000003</v>
      </c>
      <c r="J52" s="664">
        <v>0.36053800000000003</v>
      </c>
      <c r="K52" s="665">
        <v>0</v>
      </c>
      <c r="L52" s="666">
        <v>0</v>
      </c>
      <c r="M52" s="667">
        <v>0</v>
      </c>
      <c r="N52" s="607">
        <f t="shared" si="4"/>
        <v>0</v>
      </c>
      <c r="O52" s="665">
        <v>0</v>
      </c>
      <c r="P52" s="668">
        <v>0</v>
      </c>
      <c r="Q52" s="669">
        <v>0</v>
      </c>
      <c r="R52" s="670" t="s">
        <v>1407</v>
      </c>
      <c r="S52" s="117"/>
      <c r="T52" s="117"/>
      <c r="U52" s="117"/>
      <c r="W52"/>
      <c r="X52"/>
      <c r="Y52"/>
      <c r="Z52"/>
      <c r="AA52"/>
      <c r="AB52"/>
      <c r="AC52"/>
      <c r="AD52"/>
      <c r="AE52"/>
      <c r="AF52"/>
      <c r="AG52"/>
      <c r="AH52"/>
      <c r="AI52"/>
      <c r="AJ52"/>
    </row>
    <row r="53" spans="1:36" s="2" customFormat="1">
      <c r="A53" s="577"/>
      <c r="B53" s="600" t="s">
        <v>293</v>
      </c>
      <c r="C53" s="623" t="s">
        <v>35</v>
      </c>
      <c r="D53" s="602">
        <f t="shared" si="1"/>
        <v>33.001815138888823</v>
      </c>
      <c r="E53" s="603">
        <f t="shared" si="31"/>
        <v>0</v>
      </c>
      <c r="F53" s="604">
        <f>SUM(F54:F58)</f>
        <v>0</v>
      </c>
      <c r="G53" s="605">
        <f>SUM(G54:G58)</f>
        <v>0</v>
      </c>
      <c r="H53" s="606">
        <f>SUM(H54:H58)</f>
        <v>0</v>
      </c>
      <c r="I53" s="603">
        <f t="shared" si="29"/>
        <v>2.0575694444444443</v>
      </c>
      <c r="J53" s="604">
        <f t="shared" ref="J53:Q53" si="35">SUM(J54:J58)</f>
        <v>0.51944444444444449</v>
      </c>
      <c r="K53" s="605">
        <f t="shared" si="35"/>
        <v>1.538125</v>
      </c>
      <c r="L53" s="606">
        <f t="shared" si="35"/>
        <v>0</v>
      </c>
      <c r="M53" s="603">
        <f t="shared" si="35"/>
        <v>0</v>
      </c>
      <c r="N53" s="607">
        <f t="shared" si="4"/>
        <v>30.695164999999935</v>
      </c>
      <c r="O53" s="605">
        <f>SUM(O54:O58)</f>
        <v>30.695164999999935</v>
      </c>
      <c r="P53" s="608">
        <f t="shared" si="35"/>
        <v>0</v>
      </c>
      <c r="Q53" s="603">
        <f t="shared" si="35"/>
        <v>0.24908069444444447</v>
      </c>
      <c r="S53" s="117"/>
      <c r="T53" s="117"/>
      <c r="U53" s="117"/>
      <c r="W53"/>
      <c r="X53"/>
      <c r="Y53"/>
      <c r="Z53"/>
      <c r="AA53"/>
      <c r="AB53"/>
      <c r="AC53"/>
      <c r="AD53"/>
      <c r="AE53"/>
      <c r="AF53"/>
      <c r="AG53"/>
      <c r="AH53"/>
      <c r="AI53"/>
      <c r="AJ53"/>
    </row>
    <row r="54" spans="1:36" s="2" customFormat="1">
      <c r="A54" s="577"/>
      <c r="B54" s="609" t="s">
        <v>294</v>
      </c>
      <c r="C54" s="624" t="s">
        <v>37</v>
      </c>
      <c r="D54" s="602">
        <f t="shared" si="1"/>
        <v>30.695164999999935</v>
      </c>
      <c r="E54" s="625">
        <f t="shared" si="31"/>
        <v>0</v>
      </c>
      <c r="F54" s="672">
        <v>0</v>
      </c>
      <c r="G54" s="673">
        <v>0</v>
      </c>
      <c r="H54" s="674">
        <v>0</v>
      </c>
      <c r="I54" s="625">
        <f t="shared" si="29"/>
        <v>0</v>
      </c>
      <c r="J54" s="672">
        <v>0</v>
      </c>
      <c r="K54" s="673">
        <v>0</v>
      </c>
      <c r="L54" s="674">
        <v>0</v>
      </c>
      <c r="M54" s="675">
        <v>0</v>
      </c>
      <c r="N54" s="632">
        <f t="shared" si="4"/>
        <v>30.695164999999935</v>
      </c>
      <c r="O54" s="673">
        <v>30.695164999999935</v>
      </c>
      <c r="P54" s="676">
        <v>0</v>
      </c>
      <c r="Q54" s="669">
        <v>0</v>
      </c>
      <c r="R54" s="670" t="s">
        <v>1409</v>
      </c>
      <c r="S54" s="117"/>
      <c r="T54" s="117"/>
      <c r="U54" s="117"/>
      <c r="W54"/>
      <c r="X54"/>
      <c r="Y54"/>
      <c r="Z54"/>
      <c r="AA54"/>
      <c r="AB54"/>
      <c r="AC54"/>
      <c r="AD54"/>
      <c r="AE54"/>
      <c r="AF54"/>
      <c r="AG54"/>
      <c r="AH54"/>
      <c r="AI54"/>
      <c r="AJ54"/>
    </row>
    <row r="55" spans="1:36" s="2" customFormat="1">
      <c r="A55" s="577"/>
      <c r="B55" s="609" t="s">
        <v>296</v>
      </c>
      <c r="C55" s="634" t="s">
        <v>40</v>
      </c>
      <c r="D55" s="602">
        <f t="shared" si="1"/>
        <v>0</v>
      </c>
      <c r="E55" s="625">
        <f t="shared" si="31"/>
        <v>0</v>
      </c>
      <c r="F55" s="672">
        <v>0</v>
      </c>
      <c r="G55" s="673">
        <v>0</v>
      </c>
      <c r="H55" s="674">
        <v>0</v>
      </c>
      <c r="I55" s="625">
        <f t="shared" ref="I55:I57" si="36">SUM(J55:L55)</f>
        <v>0</v>
      </c>
      <c r="J55" s="672">
        <v>0</v>
      </c>
      <c r="K55" s="673">
        <v>0</v>
      </c>
      <c r="L55" s="674">
        <v>0</v>
      </c>
      <c r="M55" s="675">
        <v>0</v>
      </c>
      <c r="N55" s="632">
        <f t="shared" si="4"/>
        <v>0</v>
      </c>
      <c r="O55" s="673">
        <v>0</v>
      </c>
      <c r="P55" s="676">
        <v>0</v>
      </c>
      <c r="Q55" s="669">
        <v>0</v>
      </c>
      <c r="R55" s="670" t="s">
        <v>1411</v>
      </c>
      <c r="S55" s="117"/>
      <c r="T55" s="117"/>
      <c r="U55" s="117"/>
      <c r="W55"/>
      <c r="X55"/>
      <c r="Y55"/>
      <c r="Z55"/>
      <c r="AA55"/>
      <c r="AB55"/>
      <c r="AC55"/>
      <c r="AD55"/>
      <c r="AE55"/>
      <c r="AF55"/>
      <c r="AG55"/>
      <c r="AH55"/>
      <c r="AI55"/>
      <c r="AJ55"/>
    </row>
    <row r="56" spans="1:36" s="2" customFormat="1">
      <c r="A56" s="577"/>
      <c r="B56" s="609" t="s">
        <v>612</v>
      </c>
      <c r="C56" s="634" t="s">
        <v>43</v>
      </c>
      <c r="D56" s="602">
        <f t="shared" si="1"/>
        <v>0</v>
      </c>
      <c r="E56" s="625">
        <f t="shared" si="31"/>
        <v>0</v>
      </c>
      <c r="F56" s="672">
        <v>0</v>
      </c>
      <c r="G56" s="673">
        <v>0</v>
      </c>
      <c r="H56" s="674">
        <v>0</v>
      </c>
      <c r="I56" s="625">
        <f t="shared" si="36"/>
        <v>0</v>
      </c>
      <c r="J56" s="672">
        <v>0</v>
      </c>
      <c r="K56" s="673">
        <v>0</v>
      </c>
      <c r="L56" s="674">
        <v>0</v>
      </c>
      <c r="M56" s="675">
        <v>0</v>
      </c>
      <c r="N56" s="632">
        <f t="shared" si="4"/>
        <v>0</v>
      </c>
      <c r="O56" s="673">
        <v>0</v>
      </c>
      <c r="P56" s="676">
        <v>0</v>
      </c>
      <c r="Q56" s="669">
        <v>0</v>
      </c>
      <c r="R56" s="670" t="s">
        <v>1413</v>
      </c>
      <c r="S56" s="117"/>
      <c r="T56" s="117"/>
      <c r="U56" s="117"/>
      <c r="W56"/>
      <c r="X56"/>
      <c r="Y56"/>
      <c r="Z56"/>
      <c r="AA56"/>
      <c r="AB56"/>
      <c r="AC56"/>
      <c r="AD56"/>
      <c r="AE56"/>
      <c r="AF56"/>
      <c r="AG56"/>
      <c r="AH56"/>
      <c r="AI56"/>
      <c r="AJ56"/>
    </row>
    <row r="57" spans="1:36" s="2" customFormat="1" ht="26.25">
      <c r="A57" s="577"/>
      <c r="B57" s="609" t="s">
        <v>613</v>
      </c>
      <c r="C57" s="634" t="s">
        <v>603</v>
      </c>
      <c r="D57" s="602">
        <f t="shared" si="1"/>
        <v>0</v>
      </c>
      <c r="E57" s="625">
        <f t="shared" si="31"/>
        <v>0</v>
      </c>
      <c r="F57" s="672">
        <v>0</v>
      </c>
      <c r="G57" s="673">
        <v>0</v>
      </c>
      <c r="H57" s="674">
        <v>0</v>
      </c>
      <c r="I57" s="625">
        <f t="shared" si="36"/>
        <v>0</v>
      </c>
      <c r="J57" s="672">
        <v>0</v>
      </c>
      <c r="K57" s="673">
        <v>0</v>
      </c>
      <c r="L57" s="674">
        <v>0</v>
      </c>
      <c r="M57" s="675">
        <v>0</v>
      </c>
      <c r="N57" s="632">
        <f t="shared" si="4"/>
        <v>0</v>
      </c>
      <c r="O57" s="673">
        <v>0</v>
      </c>
      <c r="P57" s="676">
        <v>0</v>
      </c>
      <c r="Q57" s="669">
        <v>0</v>
      </c>
      <c r="R57" s="670" t="s">
        <v>1415</v>
      </c>
      <c r="S57" s="117"/>
      <c r="T57" s="117"/>
      <c r="U57" s="117"/>
      <c r="W57"/>
      <c r="X57"/>
      <c r="Y57"/>
      <c r="Z57"/>
      <c r="AA57"/>
      <c r="AB57"/>
      <c r="AC57"/>
      <c r="AD57"/>
      <c r="AE57"/>
      <c r="AF57"/>
      <c r="AG57"/>
      <c r="AH57"/>
      <c r="AI57"/>
      <c r="AJ57"/>
    </row>
    <row r="58" spans="1:36" s="2" customFormat="1" ht="26.25">
      <c r="A58" s="577"/>
      <c r="B58" s="609" t="s">
        <v>614</v>
      </c>
      <c r="C58" s="634" t="s">
        <v>604</v>
      </c>
      <c r="D58" s="602">
        <f t="shared" si="1"/>
        <v>2.3066501388888887</v>
      </c>
      <c r="E58" s="625">
        <f t="shared" si="31"/>
        <v>0</v>
      </c>
      <c r="F58" s="672">
        <v>0</v>
      </c>
      <c r="G58" s="673">
        <v>0</v>
      </c>
      <c r="H58" s="674">
        <v>0</v>
      </c>
      <c r="I58" s="625">
        <f t="shared" si="29"/>
        <v>2.0575694444444443</v>
      </c>
      <c r="J58" s="672">
        <v>0.51944444444444449</v>
      </c>
      <c r="K58" s="673">
        <v>1.538125</v>
      </c>
      <c r="L58" s="674">
        <v>0</v>
      </c>
      <c r="M58" s="675">
        <v>0</v>
      </c>
      <c r="N58" s="632">
        <f t="shared" si="4"/>
        <v>0</v>
      </c>
      <c r="O58" s="673">
        <v>0</v>
      </c>
      <c r="P58" s="676">
        <v>0</v>
      </c>
      <c r="Q58" s="669">
        <v>0.24908069444444447</v>
      </c>
      <c r="R58" s="670" t="s">
        <v>1417</v>
      </c>
      <c r="S58" s="117"/>
      <c r="T58" s="117"/>
      <c r="U58" s="117"/>
      <c r="W58"/>
      <c r="X58"/>
      <c r="Y58"/>
      <c r="Z58"/>
      <c r="AA58"/>
      <c r="AB58"/>
      <c r="AC58"/>
      <c r="AD58"/>
      <c r="AE58"/>
      <c r="AF58"/>
      <c r="AG58"/>
      <c r="AH58"/>
      <c r="AI58"/>
      <c r="AJ58"/>
    </row>
    <row r="59" spans="1:36" s="2" customFormat="1">
      <c r="A59" s="577"/>
      <c r="B59" s="600" t="s">
        <v>298</v>
      </c>
      <c r="C59" s="636" t="s">
        <v>51</v>
      </c>
      <c r="D59" s="637">
        <f t="shared" si="1"/>
        <v>45.54468208678928</v>
      </c>
      <c r="E59" s="638">
        <f t="shared" si="31"/>
        <v>0</v>
      </c>
      <c r="F59" s="639">
        <f>SUM(F60:F61)</f>
        <v>0</v>
      </c>
      <c r="G59" s="640">
        <f>SUM(G60:G61)</f>
        <v>0</v>
      </c>
      <c r="H59" s="641">
        <f>SUM(H60:H61)</f>
        <v>0</v>
      </c>
      <c r="I59" s="638">
        <f t="shared" si="29"/>
        <v>15.828015420122613</v>
      </c>
      <c r="J59" s="639">
        <f t="shared" ref="J59:Q59" si="37">SUM(J60:J61)</f>
        <v>0</v>
      </c>
      <c r="K59" s="640">
        <f t="shared" si="37"/>
        <v>0</v>
      </c>
      <c r="L59" s="641">
        <f t="shared" si="37"/>
        <v>15.828015420122613</v>
      </c>
      <c r="M59" s="638">
        <f t="shared" si="37"/>
        <v>0</v>
      </c>
      <c r="N59" s="642">
        <f t="shared" si="4"/>
        <v>0</v>
      </c>
      <c r="O59" s="640">
        <f>SUM(O60:O61)</f>
        <v>0</v>
      </c>
      <c r="P59" s="677">
        <f t="shared" si="37"/>
        <v>0</v>
      </c>
      <c r="Q59" s="638">
        <f t="shared" si="37"/>
        <v>29.716666666666669</v>
      </c>
      <c r="S59" s="117"/>
      <c r="T59" s="117"/>
      <c r="U59" s="117"/>
      <c r="W59"/>
      <c r="X59"/>
      <c r="Y59"/>
      <c r="Z59"/>
      <c r="AA59"/>
      <c r="AB59"/>
      <c r="AC59"/>
      <c r="AD59"/>
      <c r="AE59"/>
      <c r="AF59"/>
      <c r="AG59"/>
      <c r="AH59"/>
      <c r="AI59"/>
      <c r="AJ59"/>
    </row>
    <row r="60" spans="1:36" s="2" customFormat="1">
      <c r="A60" s="577"/>
      <c r="B60" s="643" t="s">
        <v>300</v>
      </c>
      <c r="C60" s="644" t="s">
        <v>53</v>
      </c>
      <c r="D60" s="645">
        <f t="shared" si="1"/>
        <v>0</v>
      </c>
      <c r="E60" s="646">
        <f t="shared" si="31"/>
        <v>0</v>
      </c>
      <c r="F60" s="678">
        <v>0</v>
      </c>
      <c r="G60" s="679">
        <v>0</v>
      </c>
      <c r="H60" s="680">
        <v>0</v>
      </c>
      <c r="I60" s="646">
        <f t="shared" si="29"/>
        <v>0</v>
      </c>
      <c r="J60" s="678">
        <v>0</v>
      </c>
      <c r="K60" s="679">
        <v>0</v>
      </c>
      <c r="L60" s="680">
        <v>0</v>
      </c>
      <c r="M60" s="681">
        <v>0</v>
      </c>
      <c r="N60" s="649">
        <f t="shared" si="4"/>
        <v>0</v>
      </c>
      <c r="O60" s="679">
        <v>0</v>
      </c>
      <c r="P60" s="682">
        <v>0</v>
      </c>
      <c r="Q60" s="669">
        <v>0</v>
      </c>
      <c r="R60" s="2" t="s">
        <v>1419</v>
      </c>
      <c r="S60" s="117"/>
      <c r="T60" s="117"/>
      <c r="U60" s="117"/>
      <c r="W60"/>
      <c r="X60"/>
      <c r="Y60"/>
      <c r="Z60"/>
      <c r="AA60"/>
      <c r="AB60"/>
      <c r="AC60"/>
      <c r="AD60"/>
      <c r="AE60"/>
      <c r="AF60"/>
      <c r="AG60"/>
      <c r="AH60"/>
      <c r="AI60"/>
      <c r="AJ60"/>
    </row>
    <row r="61" spans="1:36" s="2" customFormat="1" ht="26.25">
      <c r="A61" s="577"/>
      <c r="B61" s="643" t="s">
        <v>302</v>
      </c>
      <c r="C61" s="651" t="s">
        <v>55</v>
      </c>
      <c r="D61" s="637">
        <f t="shared" si="1"/>
        <v>45.54468208678928</v>
      </c>
      <c r="E61" s="638">
        <f t="shared" si="31"/>
        <v>0</v>
      </c>
      <c r="F61" s="683">
        <v>0</v>
      </c>
      <c r="G61" s="684">
        <v>0</v>
      </c>
      <c r="H61" s="685">
        <v>0</v>
      </c>
      <c r="I61" s="638">
        <f t="shared" si="29"/>
        <v>15.828015420122613</v>
      </c>
      <c r="J61" s="683">
        <v>0</v>
      </c>
      <c r="K61" s="684">
        <v>0</v>
      </c>
      <c r="L61" s="685">
        <v>15.828015420122613</v>
      </c>
      <c r="M61" s="686">
        <v>0</v>
      </c>
      <c r="N61" s="642">
        <f t="shared" si="4"/>
        <v>0</v>
      </c>
      <c r="O61" s="684">
        <v>0</v>
      </c>
      <c r="P61" s="687">
        <v>0</v>
      </c>
      <c r="Q61" s="669">
        <v>29.716666666666669</v>
      </c>
      <c r="R61" s="2" t="s">
        <v>1421</v>
      </c>
      <c r="S61" s="117"/>
      <c r="T61" s="117"/>
      <c r="U61" s="117"/>
      <c r="W61"/>
      <c r="X61"/>
      <c r="Y61"/>
      <c r="Z61"/>
      <c r="AA61"/>
      <c r="AB61"/>
      <c r="AC61"/>
      <c r="AD61"/>
      <c r="AE61"/>
      <c r="AF61"/>
      <c r="AG61"/>
      <c r="AH61"/>
      <c r="AI61"/>
      <c r="AJ61"/>
    </row>
    <row r="62" spans="1:36" s="2" customFormat="1">
      <c r="A62" s="577"/>
      <c r="B62" s="652" t="s">
        <v>304</v>
      </c>
      <c r="C62" s="653" t="s">
        <v>605</v>
      </c>
      <c r="D62" s="637">
        <f t="shared" si="1"/>
        <v>0</v>
      </c>
      <c r="E62" s="638">
        <f t="shared" si="31"/>
        <v>0</v>
      </c>
      <c r="F62" s="639">
        <f>SUM(F63:F65)</f>
        <v>0</v>
      </c>
      <c r="G62" s="640">
        <f>SUM(G63:G65)</f>
        <v>0</v>
      </c>
      <c r="H62" s="641">
        <f>SUM(H63:H65)</f>
        <v>0</v>
      </c>
      <c r="I62" s="638">
        <f t="shared" si="29"/>
        <v>0</v>
      </c>
      <c r="J62" s="639">
        <f t="shared" ref="J62:Q62" si="38">SUM(J63:J65)</f>
        <v>0</v>
      </c>
      <c r="K62" s="640">
        <f t="shared" si="38"/>
        <v>0</v>
      </c>
      <c r="L62" s="641">
        <f t="shared" si="38"/>
        <v>0</v>
      </c>
      <c r="M62" s="638">
        <f t="shared" si="38"/>
        <v>0</v>
      </c>
      <c r="N62" s="642">
        <f t="shared" si="4"/>
        <v>0</v>
      </c>
      <c r="O62" s="640">
        <f>SUM(O63:O65)</f>
        <v>0</v>
      </c>
      <c r="P62" s="677">
        <f t="shared" si="38"/>
        <v>0</v>
      </c>
      <c r="Q62" s="638">
        <f t="shared" si="38"/>
        <v>0</v>
      </c>
      <c r="S62" s="117"/>
      <c r="T62" s="117"/>
      <c r="U62" s="117"/>
      <c r="W62"/>
      <c r="X62"/>
      <c r="Y62"/>
      <c r="Z62"/>
      <c r="AA62"/>
      <c r="AB62"/>
      <c r="AC62"/>
      <c r="AD62"/>
      <c r="AE62"/>
      <c r="AF62"/>
      <c r="AG62"/>
      <c r="AH62"/>
      <c r="AI62"/>
      <c r="AJ62"/>
    </row>
    <row r="63" spans="1:36" s="2" customFormat="1">
      <c r="A63" s="577"/>
      <c r="B63" s="654" t="s">
        <v>306</v>
      </c>
      <c r="C63" s="651" t="s">
        <v>47</v>
      </c>
      <c r="D63" s="637">
        <f t="shared" si="1"/>
        <v>0</v>
      </c>
      <c r="E63" s="638">
        <f t="shared" si="31"/>
        <v>0</v>
      </c>
      <c r="F63" s="683">
        <v>0</v>
      </c>
      <c r="G63" s="684">
        <v>0</v>
      </c>
      <c r="H63" s="685">
        <v>0</v>
      </c>
      <c r="I63" s="638">
        <f>SUM(J63:L63)</f>
        <v>0</v>
      </c>
      <c r="J63" s="683">
        <v>0</v>
      </c>
      <c r="K63" s="684">
        <v>0</v>
      </c>
      <c r="L63" s="685">
        <v>0</v>
      </c>
      <c r="M63" s="686">
        <v>0</v>
      </c>
      <c r="N63" s="642">
        <f t="shared" si="4"/>
        <v>0</v>
      </c>
      <c r="O63" s="684">
        <v>0</v>
      </c>
      <c r="P63" s="687">
        <v>0</v>
      </c>
      <c r="Q63" s="669">
        <v>0</v>
      </c>
      <c r="R63" s="2" t="s">
        <v>1423</v>
      </c>
      <c r="S63" s="117"/>
      <c r="T63" s="117"/>
      <c r="U63" s="117"/>
      <c r="W63"/>
      <c r="X63"/>
      <c r="Y63"/>
      <c r="Z63"/>
      <c r="AA63"/>
      <c r="AB63"/>
      <c r="AC63"/>
      <c r="AD63"/>
      <c r="AE63"/>
      <c r="AF63"/>
      <c r="AG63"/>
      <c r="AH63"/>
      <c r="AI63"/>
      <c r="AJ63"/>
    </row>
    <row r="64" spans="1:36" s="2" customFormat="1">
      <c r="A64" s="577"/>
      <c r="B64" s="654" t="s">
        <v>615</v>
      </c>
      <c r="C64" s="651" t="s">
        <v>1439</v>
      </c>
      <c r="D64" s="637">
        <f t="shared" si="1"/>
        <v>0</v>
      </c>
      <c r="E64" s="638">
        <f t="shared" si="31"/>
        <v>0</v>
      </c>
      <c r="F64" s="683">
        <v>0</v>
      </c>
      <c r="G64" s="684">
        <v>0</v>
      </c>
      <c r="H64" s="685">
        <v>0</v>
      </c>
      <c r="I64" s="638">
        <f>SUM(J64:L64)</f>
        <v>0</v>
      </c>
      <c r="J64" s="683">
        <v>0</v>
      </c>
      <c r="K64" s="684">
        <v>0</v>
      </c>
      <c r="L64" s="685">
        <v>0</v>
      </c>
      <c r="M64" s="686">
        <v>0</v>
      </c>
      <c r="N64" s="642">
        <f t="shared" si="4"/>
        <v>0</v>
      </c>
      <c r="O64" s="684">
        <v>0</v>
      </c>
      <c r="P64" s="687">
        <v>0</v>
      </c>
      <c r="Q64" s="669">
        <v>0</v>
      </c>
      <c r="R64" s="2" t="s">
        <v>1425</v>
      </c>
      <c r="S64" s="117"/>
      <c r="T64" s="117"/>
      <c r="U64" s="117"/>
      <c r="W64"/>
      <c r="X64"/>
      <c r="Y64"/>
      <c r="Z64"/>
      <c r="AA64"/>
      <c r="AB64"/>
      <c r="AC64"/>
      <c r="AD64"/>
      <c r="AE64"/>
      <c r="AF64"/>
      <c r="AG64"/>
      <c r="AH64"/>
      <c r="AI64"/>
      <c r="AJ64"/>
    </row>
    <row r="65" spans="1:36" s="2" customFormat="1" ht="15.75" thickBot="1">
      <c r="A65" s="577"/>
      <c r="B65" s="655" t="s">
        <v>616</v>
      </c>
      <c r="C65" s="656" t="s">
        <v>1439</v>
      </c>
      <c r="D65" s="657">
        <f t="shared" si="1"/>
        <v>0</v>
      </c>
      <c r="E65" s="658">
        <f t="shared" si="31"/>
        <v>0</v>
      </c>
      <c r="F65" s="688">
        <v>0</v>
      </c>
      <c r="G65" s="689">
        <v>0</v>
      </c>
      <c r="H65" s="690">
        <v>0</v>
      </c>
      <c r="I65" s="658">
        <f>SUM(J65:L65)</f>
        <v>0</v>
      </c>
      <c r="J65" s="688">
        <v>0</v>
      </c>
      <c r="K65" s="689">
        <v>0</v>
      </c>
      <c r="L65" s="690">
        <v>0</v>
      </c>
      <c r="M65" s="691">
        <v>0</v>
      </c>
      <c r="N65" s="662">
        <f t="shared" si="4"/>
        <v>0</v>
      </c>
      <c r="O65" s="689">
        <v>0</v>
      </c>
      <c r="P65" s="692">
        <v>0</v>
      </c>
      <c r="Q65" s="693">
        <v>0</v>
      </c>
      <c r="R65" s="2" t="s">
        <v>1427</v>
      </c>
      <c r="S65" s="117"/>
      <c r="T65" s="117"/>
      <c r="U65" s="117"/>
      <c r="W65"/>
      <c r="X65"/>
      <c r="Y65"/>
      <c r="Z65"/>
      <c r="AA65"/>
      <c r="AB65"/>
      <c r="AC65"/>
      <c r="AD65"/>
      <c r="AE65"/>
      <c r="AF65"/>
      <c r="AG65"/>
      <c r="AH65"/>
      <c r="AI65"/>
      <c r="AJ65"/>
    </row>
    <row r="66" spans="1:36" s="2" customFormat="1" ht="16.5" thickTop="1" thickBot="1">
      <c r="A66" s="577" t="s">
        <v>617</v>
      </c>
      <c r="B66" s="591" t="s">
        <v>123</v>
      </c>
      <c r="C66" s="592" t="s">
        <v>618</v>
      </c>
      <c r="D66" s="593">
        <f t="shared" ref="D66:Q66" si="39">D67+D71+D78+D81+D87+D90</f>
        <v>147.11772574710949</v>
      </c>
      <c r="E66" s="594">
        <f t="shared" si="39"/>
        <v>52.976802387728384</v>
      </c>
      <c r="F66" s="595">
        <f t="shared" si="39"/>
        <v>5.6507705042031393</v>
      </c>
      <c r="G66" s="596">
        <f t="shared" si="39"/>
        <v>7.2596938738794448</v>
      </c>
      <c r="H66" s="597">
        <f t="shared" si="39"/>
        <v>40.066338009645804</v>
      </c>
      <c r="I66" s="594">
        <f t="shared" si="39"/>
        <v>88.985148625297825</v>
      </c>
      <c r="J66" s="595">
        <f t="shared" si="39"/>
        <v>57.114674810025221</v>
      </c>
      <c r="K66" s="596">
        <f t="shared" si="39"/>
        <v>24.956898849059275</v>
      </c>
      <c r="L66" s="597">
        <f t="shared" si="39"/>
        <v>6.9135749662133383</v>
      </c>
      <c r="M66" s="594">
        <f t="shared" si="39"/>
        <v>4.1075568247727379</v>
      </c>
      <c r="N66" s="598">
        <f t="shared" si="4"/>
        <v>0.3544089386056134</v>
      </c>
      <c r="O66" s="596">
        <f>O67+O71+O78+O81+O87+O90</f>
        <v>0.3544089386056134</v>
      </c>
      <c r="P66" s="599">
        <f t="shared" si="39"/>
        <v>0</v>
      </c>
      <c r="Q66" s="594">
        <f t="shared" si="39"/>
        <v>0.69380897070489667</v>
      </c>
      <c r="S66" s="117"/>
      <c r="T66" s="117"/>
      <c r="U66" s="117"/>
      <c r="W66"/>
      <c r="X66"/>
      <c r="Y66"/>
      <c r="Z66"/>
      <c r="AA66"/>
      <c r="AB66"/>
      <c r="AC66"/>
      <c r="AD66"/>
      <c r="AE66"/>
      <c r="AF66"/>
      <c r="AG66"/>
      <c r="AH66"/>
      <c r="AI66"/>
      <c r="AJ66"/>
    </row>
    <row r="67" spans="1:36" s="2" customFormat="1" ht="15.75" thickTop="1">
      <c r="A67" s="577"/>
      <c r="B67" s="600" t="s">
        <v>125</v>
      </c>
      <c r="C67" s="601" t="s">
        <v>6</v>
      </c>
      <c r="D67" s="602">
        <f>SUM(D68:D70)</f>
        <v>0</v>
      </c>
      <c r="E67" s="603">
        <f>SUM(F67:H67)</f>
        <v>0</v>
      </c>
      <c r="F67" s="604">
        <f>SUM(F68:F70)</f>
        <v>0</v>
      </c>
      <c r="G67" s="605">
        <f>SUM(G68:G70)</f>
        <v>0</v>
      </c>
      <c r="H67" s="606">
        <f>SUM(H68:H70)</f>
        <v>0</v>
      </c>
      <c r="I67" s="603">
        <f t="shared" ref="I67:I93" si="40">SUM(J67:L67)</f>
        <v>0</v>
      </c>
      <c r="J67" s="604">
        <f t="shared" ref="J67:Q67" si="41">SUM(J68:J70)</f>
        <v>0</v>
      </c>
      <c r="K67" s="605">
        <f t="shared" si="41"/>
        <v>0</v>
      </c>
      <c r="L67" s="606">
        <f t="shared" si="41"/>
        <v>0</v>
      </c>
      <c r="M67" s="603">
        <f t="shared" si="41"/>
        <v>0</v>
      </c>
      <c r="N67" s="607">
        <f t="shared" si="4"/>
        <v>0</v>
      </c>
      <c r="O67" s="605">
        <f>SUM(O68:O70)</f>
        <v>0</v>
      </c>
      <c r="P67" s="608">
        <f t="shared" si="41"/>
        <v>0</v>
      </c>
      <c r="Q67" s="603">
        <f t="shared" si="41"/>
        <v>0</v>
      </c>
      <c r="S67" s="117"/>
      <c r="T67" s="117"/>
      <c r="U67" s="117"/>
      <c r="W67"/>
      <c r="X67"/>
      <c r="Y67"/>
      <c r="Z67"/>
      <c r="AA67"/>
      <c r="AB67"/>
      <c r="AC67"/>
      <c r="AD67"/>
      <c r="AE67"/>
      <c r="AF67"/>
      <c r="AG67"/>
      <c r="AH67"/>
      <c r="AI67"/>
      <c r="AJ67"/>
    </row>
    <row r="68" spans="1:36" s="2" customFormat="1">
      <c r="A68" s="577"/>
      <c r="B68" s="609" t="s">
        <v>400</v>
      </c>
      <c r="C68" s="610" t="s">
        <v>8</v>
      </c>
      <c r="D68" s="694">
        <v>0</v>
      </c>
      <c r="E68" s="617">
        <f>SUM(F68:H68)</f>
        <v>0</v>
      </c>
      <c r="F68" s="611">
        <f t="shared" ref="F68:H70" si="42">IFERROR($D68*F95/100, 0)</f>
        <v>0</v>
      </c>
      <c r="G68" s="612">
        <f t="shared" si="42"/>
        <v>0</v>
      </c>
      <c r="H68" s="695">
        <f t="shared" si="42"/>
        <v>0</v>
      </c>
      <c r="I68" s="617">
        <f t="shared" si="40"/>
        <v>0</v>
      </c>
      <c r="J68" s="611">
        <f t="shared" ref="J68:M70" si="43">IFERROR($D68*J95/100, 0)</f>
        <v>0</v>
      </c>
      <c r="K68" s="612">
        <f t="shared" si="43"/>
        <v>0</v>
      </c>
      <c r="L68" s="695">
        <f t="shared" si="43"/>
        <v>0</v>
      </c>
      <c r="M68" s="617">
        <f t="shared" si="43"/>
        <v>0</v>
      </c>
      <c r="N68" s="696">
        <f t="shared" si="4"/>
        <v>0</v>
      </c>
      <c r="O68" s="612">
        <f t="shared" ref="O68:Q70" si="44">IFERROR($D68*O95/100, 0)</f>
        <v>0</v>
      </c>
      <c r="P68" s="697">
        <f t="shared" si="44"/>
        <v>0</v>
      </c>
      <c r="Q68" s="617">
        <f t="shared" si="44"/>
        <v>0</v>
      </c>
      <c r="R68" s="2" t="s">
        <v>1387</v>
      </c>
      <c r="S68" s="117"/>
      <c r="T68" s="117"/>
      <c r="U68" s="117"/>
      <c r="W68"/>
      <c r="X68"/>
      <c r="Y68"/>
      <c r="Z68"/>
      <c r="AA68"/>
      <c r="AB68"/>
      <c r="AC68"/>
      <c r="AD68"/>
      <c r="AE68"/>
      <c r="AF68"/>
      <c r="AG68"/>
      <c r="AH68"/>
      <c r="AI68"/>
      <c r="AJ68"/>
    </row>
    <row r="69" spans="1:36" s="2" customFormat="1">
      <c r="A69" s="577"/>
      <c r="B69" s="609" t="s">
        <v>401</v>
      </c>
      <c r="C69" s="610" t="s">
        <v>9</v>
      </c>
      <c r="D69" s="694">
        <v>0</v>
      </c>
      <c r="E69" s="617">
        <f t="shared" ref="E69:E89" si="45">SUM(F69:H69)</f>
        <v>0</v>
      </c>
      <c r="F69" s="611">
        <f t="shared" si="42"/>
        <v>0</v>
      </c>
      <c r="G69" s="612">
        <f t="shared" si="42"/>
        <v>0</v>
      </c>
      <c r="H69" s="695">
        <f t="shared" si="42"/>
        <v>0</v>
      </c>
      <c r="I69" s="617">
        <f t="shared" si="40"/>
        <v>0</v>
      </c>
      <c r="J69" s="611">
        <f t="shared" si="43"/>
        <v>0</v>
      </c>
      <c r="K69" s="612">
        <f t="shared" si="43"/>
        <v>0</v>
      </c>
      <c r="L69" s="695">
        <f t="shared" si="43"/>
        <v>0</v>
      </c>
      <c r="M69" s="617">
        <f t="shared" si="43"/>
        <v>0</v>
      </c>
      <c r="N69" s="696">
        <f t="shared" si="4"/>
        <v>0</v>
      </c>
      <c r="O69" s="612">
        <f t="shared" si="44"/>
        <v>0</v>
      </c>
      <c r="P69" s="697">
        <f t="shared" si="44"/>
        <v>0</v>
      </c>
      <c r="Q69" s="617">
        <f t="shared" si="44"/>
        <v>0</v>
      </c>
      <c r="R69" s="2" t="s">
        <v>1389</v>
      </c>
      <c r="S69" s="117"/>
      <c r="T69" s="117"/>
      <c r="U69" s="117"/>
      <c r="W69"/>
      <c r="X69"/>
      <c r="Y69"/>
      <c r="Z69"/>
      <c r="AA69"/>
      <c r="AB69"/>
      <c r="AC69"/>
      <c r="AD69"/>
      <c r="AE69"/>
      <c r="AF69"/>
      <c r="AG69"/>
      <c r="AH69"/>
      <c r="AI69"/>
      <c r="AJ69"/>
    </row>
    <row r="70" spans="1:36" s="2" customFormat="1">
      <c r="A70" s="577"/>
      <c r="B70" s="609" t="s">
        <v>619</v>
      </c>
      <c r="C70" s="610" t="s">
        <v>11</v>
      </c>
      <c r="D70" s="694">
        <v>0</v>
      </c>
      <c r="E70" s="617">
        <f t="shared" si="45"/>
        <v>0</v>
      </c>
      <c r="F70" s="611">
        <f t="shared" si="42"/>
        <v>0</v>
      </c>
      <c r="G70" s="612">
        <f t="shared" si="42"/>
        <v>0</v>
      </c>
      <c r="H70" s="695">
        <f t="shared" si="42"/>
        <v>0</v>
      </c>
      <c r="I70" s="617">
        <f t="shared" si="40"/>
        <v>0</v>
      </c>
      <c r="J70" s="611">
        <f t="shared" si="43"/>
        <v>0</v>
      </c>
      <c r="K70" s="612">
        <f t="shared" si="43"/>
        <v>0</v>
      </c>
      <c r="L70" s="695">
        <f t="shared" si="43"/>
        <v>0</v>
      </c>
      <c r="M70" s="617">
        <f t="shared" si="43"/>
        <v>0</v>
      </c>
      <c r="N70" s="696">
        <f t="shared" si="4"/>
        <v>0</v>
      </c>
      <c r="O70" s="612">
        <f t="shared" si="44"/>
        <v>0</v>
      </c>
      <c r="P70" s="697">
        <f t="shared" si="44"/>
        <v>0</v>
      </c>
      <c r="Q70" s="617">
        <f t="shared" si="44"/>
        <v>0</v>
      </c>
      <c r="R70" s="2" t="s">
        <v>1391</v>
      </c>
      <c r="S70" s="117"/>
      <c r="T70" s="117"/>
      <c r="U70" s="117"/>
      <c r="W70"/>
      <c r="X70"/>
      <c r="Y70"/>
      <c r="Z70"/>
      <c r="AA70"/>
      <c r="AB70"/>
      <c r="AC70"/>
      <c r="AD70"/>
      <c r="AE70"/>
      <c r="AF70"/>
      <c r="AG70"/>
      <c r="AH70"/>
      <c r="AI70"/>
      <c r="AJ70"/>
    </row>
    <row r="71" spans="1:36" s="2" customFormat="1">
      <c r="A71" s="577"/>
      <c r="B71" s="600" t="s">
        <v>127</v>
      </c>
      <c r="C71" s="618" t="s">
        <v>13</v>
      </c>
      <c r="D71" s="602">
        <f>SUM(D72:D77)</f>
        <v>119.98993718614578</v>
      </c>
      <c r="E71" s="603">
        <f t="shared" si="45"/>
        <v>43.208139322064532</v>
      </c>
      <c r="F71" s="604">
        <f>SUM(F72:F77)</f>
        <v>4.6087960808895376</v>
      </c>
      <c r="G71" s="605">
        <f>SUM(G72:G77)</f>
        <v>5.9210418560630638</v>
      </c>
      <c r="H71" s="606">
        <f>SUM(H72:H77)</f>
        <v>32.678301385111929</v>
      </c>
      <c r="I71" s="603">
        <f t="shared" si="40"/>
        <v>72.576722756055233</v>
      </c>
      <c r="J71" s="604">
        <f t="shared" ref="J71:Q71" si="46">SUM(J72:J77)</f>
        <v>46.583008322480936</v>
      </c>
      <c r="K71" s="605">
        <f t="shared" si="46"/>
        <v>20.354968852680575</v>
      </c>
      <c r="L71" s="606">
        <f t="shared" si="46"/>
        <v>5.6387455808937235</v>
      </c>
      <c r="M71" s="603">
        <f t="shared" si="46"/>
        <v>3.3501434506962453</v>
      </c>
      <c r="N71" s="607">
        <f t="shared" si="4"/>
        <v>0.28905766497910723</v>
      </c>
      <c r="O71" s="605">
        <f>SUM(O72:O77)</f>
        <v>0.28905766497910723</v>
      </c>
      <c r="P71" s="608">
        <f t="shared" si="46"/>
        <v>0</v>
      </c>
      <c r="Q71" s="603">
        <f t="shared" si="46"/>
        <v>0.56587399235065106</v>
      </c>
      <c r="S71" s="117"/>
      <c r="T71" s="117"/>
      <c r="U71" s="117"/>
      <c r="W71"/>
      <c r="X71"/>
      <c r="Y71"/>
      <c r="Z71"/>
      <c r="AA71"/>
      <c r="AB71"/>
      <c r="AC71"/>
      <c r="AD71"/>
      <c r="AE71"/>
      <c r="AF71"/>
      <c r="AG71"/>
      <c r="AH71"/>
      <c r="AI71"/>
      <c r="AJ71"/>
    </row>
    <row r="72" spans="1:36" s="2" customFormat="1">
      <c r="A72" s="577"/>
      <c r="B72" s="609" t="s">
        <v>129</v>
      </c>
      <c r="C72" s="610" t="s">
        <v>15</v>
      </c>
      <c r="D72" s="694">
        <v>117.65794846153845</v>
      </c>
      <c r="E72" s="617">
        <f t="shared" si="45"/>
        <v>42.368394789537589</v>
      </c>
      <c r="F72" s="611">
        <f t="shared" ref="F72:H77" si="47">IFERROR($D72*F98/100, 0)</f>
        <v>4.5192247322690653</v>
      </c>
      <c r="G72" s="612">
        <f t="shared" si="47"/>
        <v>5.8059671825523473</v>
      </c>
      <c r="H72" s="695">
        <f t="shared" si="47"/>
        <v>32.043202874716179</v>
      </c>
      <c r="I72" s="617">
        <f t="shared" si="40"/>
        <v>71.166203648327794</v>
      </c>
      <c r="J72" s="611">
        <f t="shared" ref="J72:Q77" si="48">IFERROR($D72*J98/100, 0)</f>
        <v>45.677673652642824</v>
      </c>
      <c r="K72" s="612">
        <f t="shared" si="48"/>
        <v>19.959372697141749</v>
      </c>
      <c r="L72" s="695">
        <f t="shared" si="48"/>
        <v>5.529157298543228</v>
      </c>
      <c r="M72" s="617">
        <f t="shared" si="48"/>
        <v>3.2850338512077411</v>
      </c>
      <c r="N72" s="696">
        <f t="shared" si="4"/>
        <v>0.28343986709288221</v>
      </c>
      <c r="O72" s="612">
        <f t="shared" ref="O72:Q76" si="49">IFERROR($D72*O98/100, 0)</f>
        <v>0.28343986709288221</v>
      </c>
      <c r="P72" s="697">
        <f t="shared" si="49"/>
        <v>0</v>
      </c>
      <c r="Q72" s="617">
        <f t="shared" si="49"/>
        <v>0.55487630537242483</v>
      </c>
      <c r="R72" s="2" t="s">
        <v>1393</v>
      </c>
      <c r="S72" s="117"/>
      <c r="T72" s="117"/>
      <c r="U72" s="117"/>
      <c r="W72"/>
      <c r="X72"/>
      <c r="Y72"/>
      <c r="Z72"/>
      <c r="AA72"/>
      <c r="AB72"/>
      <c r="AC72"/>
      <c r="AD72"/>
      <c r="AE72"/>
      <c r="AF72"/>
      <c r="AG72"/>
      <c r="AH72"/>
      <c r="AI72"/>
      <c r="AJ72"/>
    </row>
    <row r="73" spans="1:36" s="2" customFormat="1">
      <c r="A73" s="577"/>
      <c r="B73" s="609" t="s">
        <v>131</v>
      </c>
      <c r="C73" s="610" t="s">
        <v>593</v>
      </c>
      <c r="D73" s="694">
        <v>0</v>
      </c>
      <c r="E73" s="617">
        <f t="shared" si="45"/>
        <v>0</v>
      </c>
      <c r="F73" s="611">
        <f t="shared" si="47"/>
        <v>0</v>
      </c>
      <c r="G73" s="612">
        <f t="shared" si="47"/>
        <v>0</v>
      </c>
      <c r="H73" s="695">
        <f t="shared" si="47"/>
        <v>0</v>
      </c>
      <c r="I73" s="617">
        <f t="shared" si="40"/>
        <v>0</v>
      </c>
      <c r="J73" s="611">
        <f t="shared" si="48"/>
        <v>0</v>
      </c>
      <c r="K73" s="612">
        <f t="shared" si="48"/>
        <v>0</v>
      </c>
      <c r="L73" s="695">
        <f t="shared" si="48"/>
        <v>0</v>
      </c>
      <c r="M73" s="617">
        <f t="shared" si="48"/>
        <v>0</v>
      </c>
      <c r="N73" s="696">
        <f t="shared" si="4"/>
        <v>0</v>
      </c>
      <c r="O73" s="612">
        <f t="shared" si="49"/>
        <v>0</v>
      </c>
      <c r="P73" s="697">
        <f t="shared" si="49"/>
        <v>0</v>
      </c>
      <c r="Q73" s="617">
        <f t="shared" si="49"/>
        <v>0</v>
      </c>
      <c r="R73" s="670" t="s">
        <v>1395</v>
      </c>
      <c r="S73" s="671" t="s">
        <v>1440</v>
      </c>
      <c r="T73" s="671" t="s">
        <v>1441</v>
      </c>
      <c r="U73" s="671" t="s">
        <v>1442</v>
      </c>
      <c r="W73"/>
      <c r="X73"/>
      <c r="Y73"/>
      <c r="Z73"/>
      <c r="AA73"/>
      <c r="AB73"/>
      <c r="AC73"/>
      <c r="AD73"/>
      <c r="AE73"/>
      <c r="AF73"/>
      <c r="AG73"/>
      <c r="AH73"/>
      <c r="AI73"/>
      <c r="AJ73"/>
    </row>
    <row r="74" spans="1:36" s="2" customFormat="1">
      <c r="A74" s="577"/>
      <c r="B74" s="609" t="s">
        <v>133</v>
      </c>
      <c r="C74" s="610" t="s">
        <v>21</v>
      </c>
      <c r="D74" s="694">
        <v>0</v>
      </c>
      <c r="E74" s="617">
        <f t="shared" si="45"/>
        <v>0</v>
      </c>
      <c r="F74" s="611">
        <f t="shared" si="47"/>
        <v>0</v>
      </c>
      <c r="G74" s="612">
        <f t="shared" si="47"/>
        <v>0</v>
      </c>
      <c r="H74" s="695">
        <f t="shared" si="47"/>
        <v>0</v>
      </c>
      <c r="I74" s="617">
        <f t="shared" si="40"/>
        <v>0</v>
      </c>
      <c r="J74" s="611">
        <f t="shared" si="48"/>
        <v>0</v>
      </c>
      <c r="K74" s="612">
        <f t="shared" si="48"/>
        <v>0</v>
      </c>
      <c r="L74" s="695">
        <f t="shared" si="48"/>
        <v>0</v>
      </c>
      <c r="M74" s="617">
        <f t="shared" si="48"/>
        <v>0</v>
      </c>
      <c r="N74" s="696">
        <f t="shared" si="4"/>
        <v>0</v>
      </c>
      <c r="O74" s="612">
        <f t="shared" si="49"/>
        <v>0</v>
      </c>
      <c r="P74" s="697">
        <f t="shared" si="49"/>
        <v>0</v>
      </c>
      <c r="Q74" s="617">
        <f t="shared" si="49"/>
        <v>0</v>
      </c>
      <c r="R74" s="670" t="s">
        <v>1397</v>
      </c>
      <c r="S74" s="117"/>
      <c r="T74" s="117"/>
      <c r="U74" s="117"/>
      <c r="W74"/>
      <c r="X74"/>
      <c r="Y74"/>
      <c r="Z74"/>
      <c r="AA74"/>
      <c r="AB74"/>
      <c r="AC74"/>
      <c r="AD74"/>
      <c r="AE74"/>
      <c r="AF74"/>
      <c r="AG74"/>
      <c r="AH74"/>
      <c r="AI74"/>
      <c r="AJ74"/>
    </row>
    <row r="75" spans="1:36" s="2" customFormat="1">
      <c r="A75" s="577"/>
      <c r="B75" s="609" t="s">
        <v>620</v>
      </c>
      <c r="C75" s="610" t="s">
        <v>23</v>
      </c>
      <c r="D75" s="694">
        <v>0</v>
      </c>
      <c r="E75" s="617">
        <f t="shared" si="45"/>
        <v>0</v>
      </c>
      <c r="F75" s="611">
        <f t="shared" si="47"/>
        <v>0</v>
      </c>
      <c r="G75" s="612">
        <f t="shared" si="47"/>
        <v>0</v>
      </c>
      <c r="H75" s="695">
        <f t="shared" si="47"/>
        <v>0</v>
      </c>
      <c r="I75" s="617">
        <f t="shared" ref="I75:I76" si="50">SUM(J75:L75)</f>
        <v>0</v>
      </c>
      <c r="J75" s="611">
        <f t="shared" si="48"/>
        <v>0</v>
      </c>
      <c r="K75" s="612">
        <f t="shared" si="48"/>
        <v>0</v>
      </c>
      <c r="L75" s="695">
        <f t="shared" si="48"/>
        <v>0</v>
      </c>
      <c r="M75" s="617">
        <f t="shared" si="48"/>
        <v>0</v>
      </c>
      <c r="N75" s="696">
        <f t="shared" si="4"/>
        <v>0</v>
      </c>
      <c r="O75" s="612">
        <f t="shared" si="49"/>
        <v>0</v>
      </c>
      <c r="P75" s="697">
        <f t="shared" si="49"/>
        <v>0</v>
      </c>
      <c r="Q75" s="617">
        <f t="shared" si="49"/>
        <v>0</v>
      </c>
      <c r="R75" s="670" t="s">
        <v>1399</v>
      </c>
      <c r="S75" s="117"/>
      <c r="T75" s="117"/>
      <c r="U75" s="117"/>
      <c r="W75"/>
      <c r="X75"/>
      <c r="Y75"/>
      <c r="Z75"/>
      <c r="AA75"/>
      <c r="AB75"/>
      <c r="AC75"/>
      <c r="AD75"/>
      <c r="AE75"/>
      <c r="AF75"/>
      <c r="AG75"/>
      <c r="AH75"/>
      <c r="AI75"/>
      <c r="AJ75"/>
    </row>
    <row r="76" spans="1:36" s="2" customFormat="1">
      <c r="A76" s="577"/>
      <c r="B76" s="609" t="s">
        <v>621</v>
      </c>
      <c r="C76" s="610" t="s">
        <v>25</v>
      </c>
      <c r="D76" s="694">
        <v>0</v>
      </c>
      <c r="E76" s="617">
        <f t="shared" si="45"/>
        <v>0</v>
      </c>
      <c r="F76" s="611">
        <f t="shared" si="47"/>
        <v>0</v>
      </c>
      <c r="G76" s="612">
        <f t="shared" si="47"/>
        <v>0</v>
      </c>
      <c r="H76" s="695">
        <f t="shared" si="47"/>
        <v>0</v>
      </c>
      <c r="I76" s="617">
        <f t="shared" si="50"/>
        <v>0</v>
      </c>
      <c r="J76" s="611">
        <f t="shared" si="48"/>
        <v>0</v>
      </c>
      <c r="K76" s="612">
        <f t="shared" si="48"/>
        <v>0</v>
      </c>
      <c r="L76" s="695">
        <f t="shared" si="48"/>
        <v>0</v>
      </c>
      <c r="M76" s="617">
        <f t="shared" si="48"/>
        <v>0</v>
      </c>
      <c r="N76" s="696">
        <f t="shared" si="4"/>
        <v>0</v>
      </c>
      <c r="O76" s="612">
        <f t="shared" si="49"/>
        <v>0</v>
      </c>
      <c r="P76" s="697">
        <f t="shared" si="49"/>
        <v>0</v>
      </c>
      <c r="Q76" s="617">
        <f t="shared" si="49"/>
        <v>0</v>
      </c>
      <c r="R76" s="670" t="s">
        <v>1401</v>
      </c>
      <c r="S76" s="117"/>
      <c r="T76" s="117"/>
      <c r="U76" s="117"/>
      <c r="W76"/>
      <c r="X76"/>
      <c r="Y76"/>
      <c r="Z76"/>
      <c r="AA76"/>
      <c r="AB76"/>
      <c r="AC76"/>
      <c r="AD76"/>
      <c r="AE76"/>
      <c r="AF76"/>
      <c r="AG76"/>
      <c r="AH76"/>
      <c r="AI76"/>
      <c r="AJ76"/>
    </row>
    <row r="77" spans="1:36" s="2" customFormat="1" ht="38.25">
      <c r="A77" s="577"/>
      <c r="B77" s="609" t="s">
        <v>622</v>
      </c>
      <c r="C77" s="610" t="s">
        <v>597</v>
      </c>
      <c r="D77" s="694">
        <v>2.3319887246073323</v>
      </c>
      <c r="E77" s="617">
        <f t="shared" si="45"/>
        <v>0.83974453252694259</v>
      </c>
      <c r="F77" s="611">
        <f t="shared" si="47"/>
        <v>8.957134862047253E-2</v>
      </c>
      <c r="G77" s="612">
        <f t="shared" si="47"/>
        <v>0.11507467351071674</v>
      </c>
      <c r="H77" s="695">
        <f t="shared" si="47"/>
        <v>0.63509851039575327</v>
      </c>
      <c r="I77" s="617">
        <f t="shared" si="40"/>
        <v>1.4105191077274339</v>
      </c>
      <c r="J77" s="611">
        <f t="shared" si="48"/>
        <v>0.90533466983811184</v>
      </c>
      <c r="K77" s="612">
        <f t="shared" si="48"/>
        <v>0.39559615553882649</v>
      </c>
      <c r="L77" s="695">
        <f t="shared" si="48"/>
        <v>0.10958828235049568</v>
      </c>
      <c r="M77" s="617">
        <f t="shared" si="48"/>
        <v>6.5109599488504338E-2</v>
      </c>
      <c r="N77" s="696">
        <f t="shared" si="4"/>
        <v>5.6177978862250125E-3</v>
      </c>
      <c r="O77" s="612">
        <f>IFERROR($D77*O103/100, 0)</f>
        <v>5.6177978862250125E-3</v>
      </c>
      <c r="P77" s="697">
        <f t="shared" si="48"/>
        <v>0</v>
      </c>
      <c r="Q77" s="617">
        <f t="shared" si="48"/>
        <v>1.0997686978226191E-2</v>
      </c>
      <c r="R77" s="670" t="s">
        <v>1403</v>
      </c>
      <c r="S77" s="117"/>
      <c r="T77" s="117"/>
      <c r="U77" s="117"/>
      <c r="W77"/>
      <c r="X77"/>
      <c r="Y77"/>
      <c r="Z77"/>
      <c r="AA77"/>
      <c r="AB77"/>
      <c r="AC77"/>
      <c r="AD77"/>
      <c r="AE77"/>
      <c r="AF77"/>
      <c r="AG77"/>
      <c r="AH77"/>
      <c r="AI77"/>
      <c r="AJ77"/>
    </row>
    <row r="78" spans="1:36" s="2" customFormat="1">
      <c r="A78" s="577"/>
      <c r="B78" s="600" t="s">
        <v>135</v>
      </c>
      <c r="C78" s="623" t="s">
        <v>29</v>
      </c>
      <c r="D78" s="602">
        <f>D79+D80</f>
        <v>4.6871830217917667</v>
      </c>
      <c r="E78" s="603">
        <f t="shared" si="45"/>
        <v>1.6878453458927045</v>
      </c>
      <c r="F78" s="604">
        <f>F79+F80</f>
        <v>0.18003401991729773</v>
      </c>
      <c r="G78" s="605">
        <f>G79+G80</f>
        <v>0.23129445276734092</v>
      </c>
      <c r="H78" s="606">
        <f>H79+H80</f>
        <v>1.2765168732080658</v>
      </c>
      <c r="I78" s="603">
        <f t="shared" si="40"/>
        <v>2.835074262533642</v>
      </c>
      <c r="J78" s="604">
        <f t="shared" ref="J78:Q78" si="51">J79+J80</f>
        <v>1.8196783066432627</v>
      </c>
      <c r="K78" s="605">
        <f t="shared" si="51"/>
        <v>0.79512888041081942</v>
      </c>
      <c r="L78" s="606">
        <f t="shared" si="51"/>
        <v>0.22026707547955979</v>
      </c>
      <c r="M78" s="603">
        <f t="shared" si="51"/>
        <v>0.13086710328308584</v>
      </c>
      <c r="N78" s="607">
        <f t="shared" si="4"/>
        <v>1.1291498365458589E-2</v>
      </c>
      <c r="O78" s="605">
        <f>O79+O80</f>
        <v>1.1291498365458589E-2</v>
      </c>
      <c r="P78" s="608">
        <f t="shared" si="51"/>
        <v>0</v>
      </c>
      <c r="Q78" s="603">
        <f t="shared" si="51"/>
        <v>2.210481171687571E-2</v>
      </c>
      <c r="S78" s="117"/>
      <c r="T78" s="117"/>
      <c r="U78" s="117"/>
      <c r="W78"/>
      <c r="X78"/>
      <c r="Y78"/>
      <c r="Z78"/>
      <c r="AA78"/>
      <c r="AB78"/>
      <c r="AC78"/>
      <c r="AD78"/>
      <c r="AE78"/>
      <c r="AF78"/>
      <c r="AG78"/>
      <c r="AH78"/>
      <c r="AI78"/>
      <c r="AJ78"/>
    </row>
    <row r="79" spans="1:36" s="2" customFormat="1" ht="51.75">
      <c r="A79" s="577"/>
      <c r="B79" s="609" t="s">
        <v>402</v>
      </c>
      <c r="C79" s="624" t="s">
        <v>31</v>
      </c>
      <c r="D79" s="694">
        <v>4.6871830217917667</v>
      </c>
      <c r="E79" s="617">
        <f t="shared" si="45"/>
        <v>1.6878453458927045</v>
      </c>
      <c r="F79" s="611">
        <f t="shared" ref="F79:H80" si="52">IFERROR($D79*F104/100, 0)</f>
        <v>0.18003401991729773</v>
      </c>
      <c r="G79" s="612">
        <f t="shared" si="52"/>
        <v>0.23129445276734092</v>
      </c>
      <c r="H79" s="695">
        <f t="shared" si="52"/>
        <v>1.2765168732080658</v>
      </c>
      <c r="I79" s="617">
        <f t="shared" si="40"/>
        <v>2.835074262533642</v>
      </c>
      <c r="J79" s="611">
        <f t="shared" ref="J79:M80" si="53">IFERROR($D79*J104/100, 0)</f>
        <v>1.8196783066432627</v>
      </c>
      <c r="K79" s="612">
        <f t="shared" si="53"/>
        <v>0.79512888041081942</v>
      </c>
      <c r="L79" s="695">
        <f t="shared" si="53"/>
        <v>0.22026707547955979</v>
      </c>
      <c r="M79" s="617">
        <f t="shared" si="53"/>
        <v>0.13086710328308584</v>
      </c>
      <c r="N79" s="696">
        <f t="shared" si="4"/>
        <v>1.1291498365458589E-2</v>
      </c>
      <c r="O79" s="612">
        <f t="shared" ref="O79:Q80" si="54">IFERROR($D79*O104/100, 0)</f>
        <v>1.1291498365458589E-2</v>
      </c>
      <c r="P79" s="697">
        <f t="shared" si="54"/>
        <v>0</v>
      </c>
      <c r="Q79" s="617">
        <f t="shared" si="54"/>
        <v>2.210481171687571E-2</v>
      </c>
      <c r="R79" s="670" t="s">
        <v>1405</v>
      </c>
      <c r="S79" s="117"/>
      <c r="T79" s="117"/>
      <c r="U79" s="117"/>
      <c r="W79"/>
      <c r="X79"/>
      <c r="Y79"/>
      <c r="Z79"/>
      <c r="AA79"/>
      <c r="AB79"/>
      <c r="AC79"/>
      <c r="AD79"/>
      <c r="AE79"/>
      <c r="AF79"/>
      <c r="AG79"/>
      <c r="AH79"/>
      <c r="AI79"/>
      <c r="AJ79"/>
    </row>
    <row r="80" spans="1:36" s="2" customFormat="1">
      <c r="A80" s="577"/>
      <c r="B80" s="609" t="s">
        <v>623</v>
      </c>
      <c r="C80" s="624" t="s">
        <v>33</v>
      </c>
      <c r="D80" s="694">
        <v>0</v>
      </c>
      <c r="E80" s="617">
        <f t="shared" si="45"/>
        <v>0</v>
      </c>
      <c r="F80" s="611">
        <f t="shared" si="52"/>
        <v>0</v>
      </c>
      <c r="G80" s="612">
        <f t="shared" si="52"/>
        <v>0</v>
      </c>
      <c r="H80" s="695">
        <f t="shared" si="52"/>
        <v>0</v>
      </c>
      <c r="I80" s="617">
        <f t="shared" si="40"/>
        <v>0</v>
      </c>
      <c r="J80" s="611">
        <f t="shared" si="53"/>
        <v>0</v>
      </c>
      <c r="K80" s="612">
        <f t="shared" si="53"/>
        <v>0</v>
      </c>
      <c r="L80" s="695">
        <f t="shared" si="53"/>
        <v>0</v>
      </c>
      <c r="M80" s="617">
        <f t="shared" si="53"/>
        <v>0</v>
      </c>
      <c r="N80" s="696">
        <f t="shared" si="4"/>
        <v>0</v>
      </c>
      <c r="O80" s="612">
        <f t="shared" si="54"/>
        <v>0</v>
      </c>
      <c r="P80" s="697">
        <f t="shared" si="54"/>
        <v>0</v>
      </c>
      <c r="Q80" s="617">
        <f t="shared" si="54"/>
        <v>0</v>
      </c>
      <c r="R80" s="670" t="s">
        <v>1407</v>
      </c>
      <c r="S80" s="117"/>
      <c r="T80" s="117"/>
      <c r="U80" s="117"/>
      <c r="W80"/>
      <c r="X80"/>
      <c r="Y80"/>
      <c r="Z80"/>
      <c r="AA80"/>
      <c r="AB80"/>
      <c r="AC80"/>
      <c r="AD80"/>
      <c r="AE80"/>
      <c r="AF80"/>
      <c r="AG80"/>
      <c r="AH80"/>
      <c r="AI80"/>
      <c r="AJ80"/>
    </row>
    <row r="81" spans="1:36" s="2" customFormat="1">
      <c r="A81" s="577"/>
      <c r="B81" s="600" t="s">
        <v>403</v>
      </c>
      <c r="C81" s="623" t="s">
        <v>35</v>
      </c>
      <c r="D81" s="602">
        <f>D82+D86</f>
        <v>0</v>
      </c>
      <c r="E81" s="603">
        <f t="shared" si="45"/>
        <v>0</v>
      </c>
      <c r="F81" s="604">
        <f>F82+F86</f>
        <v>0</v>
      </c>
      <c r="G81" s="605">
        <f>G82+G86</f>
        <v>0</v>
      </c>
      <c r="H81" s="606">
        <f>H82+H86</f>
        <v>0</v>
      </c>
      <c r="I81" s="603">
        <f t="shared" si="40"/>
        <v>0</v>
      </c>
      <c r="J81" s="604">
        <f t="shared" ref="J81:Q81" si="55">J82+J86</f>
        <v>0</v>
      </c>
      <c r="K81" s="605">
        <f t="shared" si="55"/>
        <v>0</v>
      </c>
      <c r="L81" s="606">
        <f t="shared" si="55"/>
        <v>0</v>
      </c>
      <c r="M81" s="603">
        <f t="shared" si="55"/>
        <v>0</v>
      </c>
      <c r="N81" s="607">
        <f t="shared" si="4"/>
        <v>0</v>
      </c>
      <c r="O81" s="605">
        <f>O82+O86</f>
        <v>0</v>
      </c>
      <c r="P81" s="608">
        <f t="shared" si="55"/>
        <v>0</v>
      </c>
      <c r="Q81" s="603">
        <f t="shared" si="55"/>
        <v>0</v>
      </c>
      <c r="S81" s="117"/>
      <c r="T81" s="117"/>
      <c r="U81" s="117"/>
      <c r="W81"/>
      <c r="X81"/>
      <c r="Y81"/>
      <c r="Z81"/>
      <c r="AA81"/>
      <c r="AB81"/>
      <c r="AC81"/>
      <c r="AD81"/>
      <c r="AE81"/>
      <c r="AF81"/>
      <c r="AG81"/>
      <c r="AH81"/>
      <c r="AI81"/>
      <c r="AJ81"/>
    </row>
    <row r="82" spans="1:36" s="2" customFormat="1">
      <c r="A82" s="577"/>
      <c r="B82" s="609" t="s">
        <v>404</v>
      </c>
      <c r="C82" s="624" t="s">
        <v>37</v>
      </c>
      <c r="D82" s="694">
        <v>0</v>
      </c>
      <c r="E82" s="617">
        <f t="shared" si="45"/>
        <v>0</v>
      </c>
      <c r="F82" s="611">
        <f>IFERROR($D82*F106/100, 0)</f>
        <v>0</v>
      </c>
      <c r="G82" s="612">
        <f>IFERROR($D82*G106/100, 0)</f>
        <v>0</v>
      </c>
      <c r="H82" s="695">
        <f>IFERROR($D82*H106/100, 0)</f>
        <v>0</v>
      </c>
      <c r="I82" s="617">
        <f t="shared" si="40"/>
        <v>0</v>
      </c>
      <c r="J82" s="611">
        <f>IFERROR($D82*J106/100, 0)</f>
        <v>0</v>
      </c>
      <c r="K82" s="612">
        <f>IFERROR($D82*K106/100, 0)</f>
        <v>0</v>
      </c>
      <c r="L82" s="695">
        <f>IFERROR($D82*L106/100, 0)</f>
        <v>0</v>
      </c>
      <c r="M82" s="617">
        <f>IFERROR($D82*M106/100, 0)</f>
        <v>0</v>
      </c>
      <c r="N82" s="696">
        <f t="shared" si="4"/>
        <v>0</v>
      </c>
      <c r="O82" s="612">
        <f>IFERROR($D82*O106/100, 0)</f>
        <v>0</v>
      </c>
      <c r="P82" s="697">
        <f>IFERROR($D82*P106/100, 0)</f>
        <v>0</v>
      </c>
      <c r="Q82" s="617">
        <f>IFERROR($D82*Q106/100, 0)</f>
        <v>0</v>
      </c>
      <c r="R82" s="670" t="s">
        <v>1409</v>
      </c>
      <c r="S82" s="117"/>
      <c r="T82" s="117"/>
      <c r="U82" s="117"/>
      <c r="W82"/>
      <c r="X82"/>
      <c r="Y82"/>
      <c r="Z82"/>
      <c r="AA82"/>
      <c r="AB82"/>
      <c r="AC82"/>
      <c r="AD82"/>
      <c r="AE82"/>
      <c r="AF82"/>
      <c r="AG82"/>
      <c r="AH82"/>
      <c r="AI82"/>
      <c r="AJ82"/>
    </row>
    <row r="83" spans="1:36" s="2" customFormat="1">
      <c r="A83" s="577"/>
      <c r="B83" s="609" t="s">
        <v>405</v>
      </c>
      <c r="C83" s="634" t="s">
        <v>40</v>
      </c>
      <c r="D83" s="694">
        <v>0</v>
      </c>
      <c r="E83" s="617">
        <f t="shared" si="45"/>
        <v>0</v>
      </c>
      <c r="F83" s="611">
        <f t="shared" ref="F83:H86" si="56">IFERROR($D83*F107/100, 0)</f>
        <v>0</v>
      </c>
      <c r="G83" s="612">
        <f t="shared" si="56"/>
        <v>0</v>
      </c>
      <c r="H83" s="695">
        <f t="shared" si="56"/>
        <v>0</v>
      </c>
      <c r="I83" s="617">
        <f t="shared" ref="I83:I85" si="57">SUM(J83:L83)</f>
        <v>0</v>
      </c>
      <c r="J83" s="611">
        <f t="shared" ref="J83:Q86" si="58">IFERROR($D83*J107/100, 0)</f>
        <v>0</v>
      </c>
      <c r="K83" s="612">
        <f t="shared" si="58"/>
        <v>0</v>
      </c>
      <c r="L83" s="695">
        <f t="shared" si="58"/>
        <v>0</v>
      </c>
      <c r="M83" s="617">
        <f t="shared" si="58"/>
        <v>0</v>
      </c>
      <c r="N83" s="696">
        <f t="shared" si="4"/>
        <v>0</v>
      </c>
      <c r="O83" s="612">
        <f t="shared" ref="O83:Q85" si="59">IFERROR($D83*O107/100, 0)</f>
        <v>0</v>
      </c>
      <c r="P83" s="697">
        <f t="shared" si="59"/>
        <v>0</v>
      </c>
      <c r="Q83" s="617">
        <f t="shared" si="59"/>
        <v>0</v>
      </c>
      <c r="R83" s="670" t="s">
        <v>1411</v>
      </c>
      <c r="S83" s="117"/>
      <c r="T83" s="117"/>
      <c r="U83" s="117"/>
      <c r="W83"/>
      <c r="X83"/>
      <c r="Y83"/>
      <c r="Z83"/>
      <c r="AA83"/>
      <c r="AB83"/>
      <c r="AC83"/>
      <c r="AD83"/>
      <c r="AE83"/>
      <c r="AF83"/>
      <c r="AG83"/>
      <c r="AH83"/>
      <c r="AI83"/>
      <c r="AJ83"/>
    </row>
    <row r="84" spans="1:36" s="2" customFormat="1">
      <c r="A84" s="577"/>
      <c r="B84" s="609" t="s">
        <v>406</v>
      </c>
      <c r="C84" s="634" t="s">
        <v>43</v>
      </c>
      <c r="D84" s="694">
        <v>0</v>
      </c>
      <c r="E84" s="617">
        <f t="shared" si="45"/>
        <v>0</v>
      </c>
      <c r="F84" s="611">
        <f t="shared" si="56"/>
        <v>0</v>
      </c>
      <c r="G84" s="612">
        <f t="shared" si="56"/>
        <v>0</v>
      </c>
      <c r="H84" s="695">
        <f t="shared" si="56"/>
        <v>0</v>
      </c>
      <c r="I84" s="617">
        <f t="shared" si="57"/>
        <v>0</v>
      </c>
      <c r="J84" s="611">
        <f t="shared" si="58"/>
        <v>0</v>
      </c>
      <c r="K84" s="612">
        <f t="shared" si="58"/>
        <v>0</v>
      </c>
      <c r="L84" s="695">
        <f t="shared" si="58"/>
        <v>0</v>
      </c>
      <c r="M84" s="617">
        <f t="shared" si="58"/>
        <v>0</v>
      </c>
      <c r="N84" s="696">
        <f t="shared" si="4"/>
        <v>0</v>
      </c>
      <c r="O84" s="612">
        <f t="shared" si="59"/>
        <v>0</v>
      </c>
      <c r="P84" s="697">
        <f t="shared" si="59"/>
        <v>0</v>
      </c>
      <c r="Q84" s="617">
        <f t="shared" si="59"/>
        <v>0</v>
      </c>
      <c r="R84" s="670" t="s">
        <v>1413</v>
      </c>
      <c r="S84" s="117"/>
      <c r="T84" s="117"/>
      <c r="U84" s="117"/>
      <c r="W84"/>
      <c r="X84"/>
      <c r="Y84"/>
      <c r="Z84"/>
      <c r="AA84"/>
      <c r="AB84"/>
      <c r="AC84"/>
      <c r="AD84"/>
      <c r="AE84"/>
      <c r="AF84"/>
      <c r="AG84"/>
      <c r="AH84"/>
      <c r="AI84"/>
      <c r="AJ84"/>
    </row>
    <row r="85" spans="1:36" s="2" customFormat="1" ht="26.25">
      <c r="A85" s="577"/>
      <c r="B85" s="609" t="s">
        <v>407</v>
      </c>
      <c r="C85" s="634" t="s">
        <v>603</v>
      </c>
      <c r="D85" s="694">
        <v>0</v>
      </c>
      <c r="E85" s="617">
        <f t="shared" si="45"/>
        <v>0</v>
      </c>
      <c r="F85" s="611">
        <f t="shared" si="56"/>
        <v>0</v>
      </c>
      <c r="G85" s="612">
        <f t="shared" si="56"/>
        <v>0</v>
      </c>
      <c r="H85" s="695">
        <f t="shared" si="56"/>
        <v>0</v>
      </c>
      <c r="I85" s="617">
        <f t="shared" si="57"/>
        <v>0</v>
      </c>
      <c r="J85" s="611">
        <f t="shared" si="58"/>
        <v>0</v>
      </c>
      <c r="K85" s="612">
        <f t="shared" si="58"/>
        <v>0</v>
      </c>
      <c r="L85" s="695">
        <f t="shared" si="58"/>
        <v>0</v>
      </c>
      <c r="M85" s="617">
        <f t="shared" si="58"/>
        <v>0</v>
      </c>
      <c r="N85" s="696">
        <f t="shared" si="4"/>
        <v>0</v>
      </c>
      <c r="O85" s="612">
        <f t="shared" si="59"/>
        <v>0</v>
      </c>
      <c r="P85" s="697">
        <f t="shared" si="59"/>
        <v>0</v>
      </c>
      <c r="Q85" s="617">
        <f t="shared" si="59"/>
        <v>0</v>
      </c>
      <c r="R85" s="670" t="s">
        <v>1415</v>
      </c>
      <c r="S85" s="117"/>
      <c r="T85" s="117"/>
      <c r="U85" s="117"/>
      <c r="W85"/>
      <c r="X85"/>
      <c r="Y85"/>
      <c r="Z85"/>
      <c r="AA85"/>
      <c r="AB85"/>
      <c r="AC85"/>
      <c r="AD85"/>
      <c r="AE85"/>
      <c r="AF85"/>
      <c r="AG85"/>
      <c r="AH85"/>
      <c r="AI85"/>
      <c r="AJ85"/>
    </row>
    <row r="86" spans="1:36" s="2" customFormat="1" ht="26.25">
      <c r="A86" s="577"/>
      <c r="B86" s="609" t="s">
        <v>408</v>
      </c>
      <c r="C86" s="634" t="s">
        <v>604</v>
      </c>
      <c r="D86" s="694">
        <v>0</v>
      </c>
      <c r="E86" s="617">
        <f t="shared" si="45"/>
        <v>0</v>
      </c>
      <c r="F86" s="611">
        <f t="shared" si="56"/>
        <v>0</v>
      </c>
      <c r="G86" s="612">
        <f t="shared" si="56"/>
        <v>0</v>
      </c>
      <c r="H86" s="695">
        <f t="shared" si="56"/>
        <v>0</v>
      </c>
      <c r="I86" s="617">
        <f t="shared" si="40"/>
        <v>0</v>
      </c>
      <c r="J86" s="611">
        <f t="shared" si="58"/>
        <v>0</v>
      </c>
      <c r="K86" s="612">
        <f t="shared" si="58"/>
        <v>0</v>
      </c>
      <c r="L86" s="695">
        <f t="shared" si="58"/>
        <v>0</v>
      </c>
      <c r="M86" s="617">
        <f t="shared" si="58"/>
        <v>0</v>
      </c>
      <c r="N86" s="696">
        <f t="shared" si="4"/>
        <v>0</v>
      </c>
      <c r="O86" s="612">
        <f>IFERROR($D86*O110/100, 0)</f>
        <v>0</v>
      </c>
      <c r="P86" s="697">
        <f t="shared" si="58"/>
        <v>0</v>
      </c>
      <c r="Q86" s="617">
        <f t="shared" si="58"/>
        <v>0</v>
      </c>
      <c r="R86" s="670" t="s">
        <v>1417</v>
      </c>
      <c r="S86" s="117"/>
      <c r="T86" s="117"/>
      <c r="U86" s="117"/>
      <c r="W86"/>
      <c r="X86"/>
      <c r="Y86"/>
      <c r="Z86"/>
      <c r="AA86"/>
      <c r="AB86"/>
      <c r="AC86"/>
      <c r="AD86"/>
      <c r="AE86"/>
      <c r="AF86"/>
      <c r="AG86"/>
      <c r="AH86"/>
      <c r="AI86"/>
      <c r="AJ86"/>
    </row>
    <row r="87" spans="1:36" s="2" customFormat="1">
      <c r="A87" s="577"/>
      <c r="B87" s="600" t="s">
        <v>409</v>
      </c>
      <c r="C87" s="636" t="s">
        <v>51</v>
      </c>
      <c r="D87" s="637">
        <f>D88+D89</f>
        <v>22.440605539171937</v>
      </c>
      <c r="E87" s="638">
        <f t="shared" si="45"/>
        <v>8.0808177197711508</v>
      </c>
      <c r="F87" s="639">
        <f>F88+F89</f>
        <v>0.86194040339630384</v>
      </c>
      <c r="G87" s="640">
        <f>G88+G89</f>
        <v>1.1073575650490401</v>
      </c>
      <c r="H87" s="641">
        <f>H88+H89</f>
        <v>6.1115197513258064</v>
      </c>
      <c r="I87" s="638">
        <f t="shared" si="40"/>
        <v>13.573351606708961</v>
      </c>
      <c r="J87" s="639">
        <f t="shared" ref="J87:Q87" si="60">J88+J89</f>
        <v>8.711988180901022</v>
      </c>
      <c r="K87" s="640">
        <f t="shared" si="60"/>
        <v>3.8068011159678834</v>
      </c>
      <c r="L87" s="641">
        <f t="shared" si="60"/>
        <v>1.0545623098400547</v>
      </c>
      <c r="M87" s="638">
        <f t="shared" si="60"/>
        <v>0.62654627079340675</v>
      </c>
      <c r="N87" s="642">
        <f t="shared" si="4"/>
        <v>5.4059775261047605E-2</v>
      </c>
      <c r="O87" s="640">
        <f>O88+O89</f>
        <v>5.4059775261047605E-2</v>
      </c>
      <c r="P87" s="677">
        <f t="shared" si="60"/>
        <v>0</v>
      </c>
      <c r="Q87" s="638">
        <f t="shared" si="60"/>
        <v>0.10583016663736991</v>
      </c>
      <c r="S87" s="117"/>
      <c r="T87" s="117"/>
      <c r="U87" s="117"/>
      <c r="W87"/>
      <c r="X87"/>
      <c r="Y87"/>
      <c r="Z87"/>
      <c r="AA87"/>
      <c r="AB87"/>
      <c r="AC87"/>
      <c r="AD87"/>
      <c r="AE87"/>
      <c r="AF87"/>
      <c r="AG87"/>
      <c r="AH87"/>
      <c r="AI87"/>
      <c r="AJ87"/>
    </row>
    <row r="88" spans="1:36" s="2" customFormat="1">
      <c r="A88" s="577"/>
      <c r="B88" s="643" t="s">
        <v>624</v>
      </c>
      <c r="C88" s="644" t="s">
        <v>53</v>
      </c>
      <c r="D88" s="698">
        <v>4.0666666666666664</v>
      </c>
      <c r="E88" s="617">
        <f t="shared" si="45"/>
        <v>1.4643986323381224</v>
      </c>
      <c r="F88" s="611">
        <f t="shared" ref="F88:H89" si="61">IFERROR($D88*F111/100, 0)</f>
        <v>0.15620007673261355</v>
      </c>
      <c r="G88" s="612">
        <f t="shared" si="61"/>
        <v>0.20067435747245291</v>
      </c>
      <c r="H88" s="695">
        <f t="shared" si="61"/>
        <v>1.1075241981330559</v>
      </c>
      <c r="I88" s="617">
        <f t="shared" si="40"/>
        <v>2.4597507601832116</v>
      </c>
      <c r="J88" s="611">
        <f t="shared" ref="J88:M89" si="62">IFERROR($D88*J111/100, 0)</f>
        <v>1.5787787844592844</v>
      </c>
      <c r="K88" s="612">
        <f t="shared" si="62"/>
        <v>0.68986512765498698</v>
      </c>
      <c r="L88" s="695">
        <f t="shared" si="62"/>
        <v>0.19110684806894046</v>
      </c>
      <c r="M88" s="617">
        <f t="shared" si="62"/>
        <v>0.11354216044269337</v>
      </c>
      <c r="N88" s="696">
        <f t="shared" si="4"/>
        <v>9.7966646077281318E-3</v>
      </c>
      <c r="O88" s="612">
        <f t="shared" ref="O88:Q89" si="63">IFERROR($D88*O111/100, 0)</f>
        <v>9.7966646077281318E-3</v>
      </c>
      <c r="P88" s="697">
        <f t="shared" si="63"/>
        <v>0</v>
      </c>
      <c r="Q88" s="617">
        <f t="shared" si="63"/>
        <v>1.9178449094910295E-2</v>
      </c>
      <c r="R88" s="2" t="s">
        <v>1419</v>
      </c>
      <c r="S88" s="117"/>
      <c r="T88" s="117"/>
      <c r="U88" s="117"/>
      <c r="W88"/>
      <c r="X88"/>
      <c r="Y88"/>
      <c r="Z88"/>
      <c r="AA88"/>
      <c r="AB88"/>
      <c r="AC88"/>
      <c r="AD88"/>
      <c r="AE88"/>
      <c r="AF88"/>
      <c r="AG88"/>
      <c r="AH88"/>
      <c r="AI88"/>
      <c r="AJ88"/>
    </row>
    <row r="89" spans="1:36" s="2" customFormat="1" ht="26.25">
      <c r="A89" s="577"/>
      <c r="B89" s="643" t="s">
        <v>625</v>
      </c>
      <c r="C89" s="651" t="s">
        <v>55</v>
      </c>
      <c r="D89" s="699">
        <v>18.373938872505271</v>
      </c>
      <c r="E89" s="617">
        <f t="shared" si="45"/>
        <v>6.6164190874330284</v>
      </c>
      <c r="F89" s="611">
        <f t="shared" si="61"/>
        <v>0.70574032666369035</v>
      </c>
      <c r="G89" s="612">
        <f t="shared" si="61"/>
        <v>0.90668320757658716</v>
      </c>
      <c r="H89" s="695">
        <f t="shared" si="61"/>
        <v>5.0039955531927509</v>
      </c>
      <c r="I89" s="617">
        <f t="shared" si="40"/>
        <v>11.113600846525749</v>
      </c>
      <c r="J89" s="611">
        <f t="shared" si="62"/>
        <v>7.133209396441738</v>
      </c>
      <c r="K89" s="612">
        <f t="shared" si="62"/>
        <v>3.1169359883128966</v>
      </c>
      <c r="L89" s="695">
        <f t="shared" si="62"/>
        <v>0.86345546177111421</v>
      </c>
      <c r="M89" s="617">
        <f t="shared" si="62"/>
        <v>0.51300411035071336</v>
      </c>
      <c r="N89" s="696">
        <f t="shared" si="4"/>
        <v>4.4263110653319469E-2</v>
      </c>
      <c r="O89" s="612">
        <f t="shared" si="63"/>
        <v>4.4263110653319469E-2</v>
      </c>
      <c r="P89" s="697">
        <f t="shared" si="63"/>
        <v>0</v>
      </c>
      <c r="Q89" s="617">
        <f t="shared" si="63"/>
        <v>8.6651717542459622E-2</v>
      </c>
      <c r="R89" s="2" t="s">
        <v>1421</v>
      </c>
      <c r="S89" s="117"/>
      <c r="T89" s="117"/>
      <c r="U89" s="117"/>
      <c r="W89"/>
      <c r="X89"/>
      <c r="Y89"/>
      <c r="Z89"/>
      <c r="AA89"/>
      <c r="AB89"/>
      <c r="AC89"/>
      <c r="AD89"/>
      <c r="AE89"/>
      <c r="AF89"/>
      <c r="AG89"/>
      <c r="AH89"/>
      <c r="AI89"/>
      <c r="AJ89"/>
    </row>
    <row r="90" spans="1:36" s="2" customFormat="1">
      <c r="A90" s="577"/>
      <c r="B90" s="652" t="s">
        <v>410</v>
      </c>
      <c r="C90" s="653" t="s">
        <v>605</v>
      </c>
      <c r="D90" s="637">
        <f>D91+D92+D93</f>
        <v>0</v>
      </c>
      <c r="E90" s="638">
        <f t="shared" ref="E90:Q90" si="64">E91+E92+E93</f>
        <v>0</v>
      </c>
      <c r="F90" s="637">
        <f t="shared" si="64"/>
        <v>0</v>
      </c>
      <c r="G90" s="621">
        <f t="shared" si="64"/>
        <v>0</v>
      </c>
      <c r="H90" s="621">
        <f t="shared" si="64"/>
        <v>0</v>
      </c>
      <c r="I90" s="638">
        <f t="shared" si="64"/>
        <v>0</v>
      </c>
      <c r="J90" s="637">
        <f t="shared" si="64"/>
        <v>0</v>
      </c>
      <c r="K90" s="621">
        <f t="shared" si="64"/>
        <v>0</v>
      </c>
      <c r="L90" s="621">
        <f t="shared" si="64"/>
        <v>0</v>
      </c>
      <c r="M90" s="622">
        <f t="shared" si="64"/>
        <v>0</v>
      </c>
      <c r="N90" s="642">
        <f t="shared" ref="N90:N93" si="65">O90+P90</f>
        <v>0</v>
      </c>
      <c r="O90" s="621">
        <f>O91+O92+O93</f>
        <v>0</v>
      </c>
      <c r="P90" s="700">
        <f t="shared" si="64"/>
        <v>0</v>
      </c>
      <c r="Q90" s="622">
        <f t="shared" si="64"/>
        <v>0</v>
      </c>
      <c r="S90" s="117"/>
      <c r="T90" s="117"/>
      <c r="U90" s="117"/>
      <c r="W90"/>
      <c r="X90"/>
      <c r="Y90"/>
      <c r="Z90"/>
      <c r="AA90"/>
      <c r="AB90"/>
      <c r="AC90"/>
      <c r="AD90"/>
      <c r="AE90"/>
      <c r="AF90"/>
      <c r="AG90"/>
      <c r="AH90"/>
      <c r="AI90"/>
      <c r="AJ90"/>
    </row>
    <row r="91" spans="1:36" s="2" customFormat="1">
      <c r="A91" s="577"/>
      <c r="B91" s="654" t="s">
        <v>411</v>
      </c>
      <c r="C91" s="651" t="s">
        <v>47</v>
      </c>
      <c r="D91" s="699">
        <v>0</v>
      </c>
      <c r="E91" s="617">
        <f>SUM(F91:H91)</f>
        <v>0</v>
      </c>
      <c r="F91" s="611">
        <f t="shared" ref="F91:H93" si="66">IFERROR($D91*F113/100, 0)</f>
        <v>0</v>
      </c>
      <c r="G91" s="612">
        <f t="shared" si="66"/>
        <v>0</v>
      </c>
      <c r="H91" s="695">
        <f t="shared" si="66"/>
        <v>0</v>
      </c>
      <c r="I91" s="617">
        <f t="shared" si="40"/>
        <v>0</v>
      </c>
      <c r="J91" s="611">
        <f t="shared" ref="J91:M93" si="67">IFERROR($D91*J113/100, 0)</f>
        <v>0</v>
      </c>
      <c r="K91" s="612">
        <f t="shared" si="67"/>
        <v>0</v>
      </c>
      <c r="L91" s="695">
        <f t="shared" si="67"/>
        <v>0</v>
      </c>
      <c r="M91" s="617">
        <f t="shared" si="67"/>
        <v>0</v>
      </c>
      <c r="N91" s="696">
        <f t="shared" si="65"/>
        <v>0</v>
      </c>
      <c r="O91" s="612">
        <f t="shared" ref="O91:Q93" si="68">IFERROR($D91*O113/100, 0)</f>
        <v>0</v>
      </c>
      <c r="P91" s="697">
        <f t="shared" si="68"/>
        <v>0</v>
      </c>
      <c r="Q91" s="617">
        <f t="shared" si="68"/>
        <v>0</v>
      </c>
      <c r="R91" s="2" t="s">
        <v>1423</v>
      </c>
      <c r="S91" s="117"/>
      <c r="T91" s="117"/>
      <c r="U91" s="117"/>
      <c r="W91"/>
      <c r="X91"/>
      <c r="Y91"/>
      <c r="Z91"/>
      <c r="AA91"/>
      <c r="AB91"/>
      <c r="AC91"/>
      <c r="AD91"/>
      <c r="AE91"/>
      <c r="AF91"/>
      <c r="AG91"/>
      <c r="AH91"/>
      <c r="AI91"/>
      <c r="AJ91"/>
    </row>
    <row r="92" spans="1:36" s="2" customFormat="1">
      <c r="A92" s="577"/>
      <c r="B92" s="643" t="s">
        <v>412</v>
      </c>
      <c r="C92" s="651" t="s">
        <v>1439</v>
      </c>
      <c r="D92" s="699">
        <v>0</v>
      </c>
      <c r="E92" s="617">
        <f>SUM(F92:H92)</f>
        <v>0</v>
      </c>
      <c r="F92" s="611">
        <f t="shared" si="66"/>
        <v>0</v>
      </c>
      <c r="G92" s="612">
        <f t="shared" si="66"/>
        <v>0</v>
      </c>
      <c r="H92" s="695">
        <f t="shared" si="66"/>
        <v>0</v>
      </c>
      <c r="I92" s="617">
        <f t="shared" si="40"/>
        <v>0</v>
      </c>
      <c r="J92" s="611">
        <f t="shared" si="67"/>
        <v>0</v>
      </c>
      <c r="K92" s="612">
        <f t="shared" si="67"/>
        <v>0</v>
      </c>
      <c r="L92" s="695">
        <f t="shared" si="67"/>
        <v>0</v>
      </c>
      <c r="M92" s="617">
        <f t="shared" si="67"/>
        <v>0</v>
      </c>
      <c r="N92" s="696">
        <f t="shared" si="65"/>
        <v>0</v>
      </c>
      <c r="O92" s="612">
        <f t="shared" si="68"/>
        <v>0</v>
      </c>
      <c r="P92" s="697">
        <f t="shared" si="68"/>
        <v>0</v>
      </c>
      <c r="Q92" s="617">
        <f t="shared" si="68"/>
        <v>0</v>
      </c>
      <c r="R92" s="2" t="s">
        <v>1425</v>
      </c>
      <c r="S92" s="117"/>
      <c r="T92" s="117"/>
      <c r="U92" s="117"/>
      <c r="W92"/>
      <c r="X92"/>
      <c r="Y92"/>
      <c r="Z92"/>
      <c r="AA92"/>
      <c r="AB92"/>
      <c r="AC92"/>
      <c r="AD92"/>
      <c r="AE92"/>
      <c r="AF92"/>
      <c r="AG92"/>
      <c r="AH92"/>
      <c r="AI92"/>
      <c r="AJ92"/>
    </row>
    <row r="93" spans="1:36" s="2" customFormat="1" ht="15.75" thickBot="1">
      <c r="A93" s="577"/>
      <c r="B93" s="701" t="s">
        <v>413</v>
      </c>
      <c r="C93" s="656" t="s">
        <v>1439</v>
      </c>
      <c r="D93" s="698">
        <v>0</v>
      </c>
      <c r="E93" s="702">
        <f>SUM(F93:H93)</f>
        <v>0</v>
      </c>
      <c r="F93" s="703">
        <f t="shared" si="66"/>
        <v>0</v>
      </c>
      <c r="G93" s="704">
        <f t="shared" si="66"/>
        <v>0</v>
      </c>
      <c r="H93" s="705">
        <f t="shared" si="66"/>
        <v>0</v>
      </c>
      <c r="I93" s="706">
        <f t="shared" si="40"/>
        <v>0</v>
      </c>
      <c r="J93" s="703">
        <f t="shared" si="67"/>
        <v>0</v>
      </c>
      <c r="K93" s="704">
        <f t="shared" si="67"/>
        <v>0</v>
      </c>
      <c r="L93" s="705">
        <f t="shared" si="67"/>
        <v>0</v>
      </c>
      <c r="M93" s="706">
        <f t="shared" si="67"/>
        <v>0</v>
      </c>
      <c r="N93" s="707">
        <f t="shared" si="65"/>
        <v>0</v>
      </c>
      <c r="O93" s="704">
        <f t="shared" si="68"/>
        <v>0</v>
      </c>
      <c r="P93" s="708">
        <f t="shared" si="68"/>
        <v>0</v>
      </c>
      <c r="Q93" s="706">
        <f t="shared" si="68"/>
        <v>0</v>
      </c>
      <c r="R93" s="2" t="s">
        <v>1427</v>
      </c>
      <c r="S93" s="117"/>
      <c r="T93" s="117"/>
      <c r="U93" s="117"/>
      <c r="W93"/>
      <c r="X93"/>
      <c r="Y93"/>
      <c r="Z93"/>
      <c r="AA93"/>
      <c r="AB93"/>
      <c r="AC93"/>
      <c r="AD93"/>
      <c r="AE93"/>
      <c r="AF93"/>
      <c r="AG93"/>
      <c r="AH93"/>
      <c r="AI93"/>
      <c r="AJ93"/>
    </row>
    <row r="94" spans="1:36" s="2" customFormat="1" ht="64.5" thickBot="1">
      <c r="A94" s="577"/>
      <c r="B94" s="579" t="s">
        <v>137</v>
      </c>
      <c r="C94" s="709" t="s">
        <v>626</v>
      </c>
      <c r="D94" s="798" t="s">
        <v>239</v>
      </c>
      <c r="E94" s="799" t="s">
        <v>240</v>
      </c>
      <c r="F94" s="800" t="s">
        <v>241</v>
      </c>
      <c r="G94" s="801" t="s">
        <v>242</v>
      </c>
      <c r="H94" s="802" t="s">
        <v>243</v>
      </c>
      <c r="I94" s="803" t="s">
        <v>244</v>
      </c>
      <c r="J94" s="800" t="s">
        <v>245</v>
      </c>
      <c r="K94" s="801" t="s">
        <v>246</v>
      </c>
      <c r="L94" s="804" t="s">
        <v>247</v>
      </c>
      <c r="M94" s="805" t="s">
        <v>248</v>
      </c>
      <c r="N94" s="806" t="s">
        <v>249</v>
      </c>
      <c r="O94" s="807" t="s">
        <v>250</v>
      </c>
      <c r="P94" s="807" t="s">
        <v>251</v>
      </c>
      <c r="Q94" s="808" t="s">
        <v>252</v>
      </c>
      <c r="S94" s="117"/>
      <c r="T94" s="117"/>
      <c r="U94" s="117"/>
      <c r="W94"/>
      <c r="X94"/>
      <c r="Y94"/>
      <c r="Z94"/>
      <c r="AA94"/>
      <c r="AB94"/>
      <c r="AC94"/>
      <c r="AD94"/>
      <c r="AE94"/>
      <c r="AF94"/>
      <c r="AG94"/>
      <c r="AH94"/>
      <c r="AI94"/>
      <c r="AJ94"/>
    </row>
    <row r="95" spans="1:36" s="2" customFormat="1" ht="25.5">
      <c r="A95" s="577"/>
      <c r="B95" s="712" t="s">
        <v>139</v>
      </c>
      <c r="C95" s="713" t="str">
        <f>'6'!C95</f>
        <v>C.1.1  Punktui Tiesiogiai paslaugoms priskirto naudojamo turto buhalterinė įsigijimo vertė</v>
      </c>
      <c r="D95" s="714">
        <f t="shared" ref="D95:D115" si="69">O95+E95+I95+M95+P95+Q95</f>
        <v>100</v>
      </c>
      <c r="E95" s="715">
        <f>SUM(F95:H95)</f>
        <v>36.009802434543992</v>
      </c>
      <c r="F95" s="716">
        <f>'6'!F95</f>
        <v>3.8409854934249235</v>
      </c>
      <c r="G95" s="717">
        <f>'6'!G95</f>
        <v>4.9346153476832688</v>
      </c>
      <c r="H95" s="718">
        <f>'6'!H95</f>
        <v>27.234201593435802</v>
      </c>
      <c r="I95" s="715">
        <f t="shared" ref="I95:I115" si="70">SUM(J95:L95)</f>
        <v>60.485674430734726</v>
      </c>
      <c r="J95" s="716">
        <f>'6'!J95</f>
        <v>38.822429126047979</v>
      </c>
      <c r="K95" s="717">
        <f>'6'!K95</f>
        <v>16.963896581680011</v>
      </c>
      <c r="L95" s="718">
        <f>'6'!L95</f>
        <v>4.6993487230067332</v>
      </c>
      <c r="M95" s="719">
        <f>'6'!M95</f>
        <v>2.7920203387547553</v>
      </c>
      <c r="N95" s="720">
        <f t="shared" ref="N95:N142" si="71">O95+P95</f>
        <v>0.24090158871462619</v>
      </c>
      <c r="O95" s="717">
        <f>'6'!O95</f>
        <v>0.24090158871462619</v>
      </c>
      <c r="P95" s="721">
        <f>'6'!P95</f>
        <v>0</v>
      </c>
      <c r="Q95" s="719">
        <f>'6'!Q95</f>
        <v>0.47160120725189253</v>
      </c>
      <c r="R95" s="2" t="s">
        <v>627</v>
      </c>
      <c r="S95" s="117"/>
      <c r="T95" s="117"/>
      <c r="U95" s="117"/>
      <c r="W95"/>
      <c r="X95"/>
      <c r="Y95"/>
      <c r="Z95"/>
      <c r="AA95"/>
      <c r="AB95"/>
      <c r="AC95"/>
      <c r="AD95"/>
      <c r="AE95"/>
      <c r="AF95"/>
      <c r="AG95"/>
      <c r="AH95"/>
      <c r="AI95"/>
      <c r="AJ95"/>
    </row>
    <row r="96" spans="1:36" s="2" customFormat="1" ht="25.5">
      <c r="A96" s="577"/>
      <c r="B96" s="722" t="s">
        <v>141</v>
      </c>
      <c r="C96" s="723" t="str">
        <f>'6'!C96</f>
        <v>C.1.2.  Punktui Tiesiogiai paslaugoms priskirto naudojamo turto buhalterinė įsigijimo vertė</v>
      </c>
      <c r="D96" s="724">
        <f t="shared" si="69"/>
        <v>100</v>
      </c>
      <c r="E96" s="725">
        <f t="shared" ref="E96:E115" si="72">SUM(F96:H96)</f>
        <v>36.009802434543992</v>
      </c>
      <c r="F96" s="726">
        <f>'6'!F96</f>
        <v>3.8409854934249235</v>
      </c>
      <c r="G96" s="727">
        <f>'6'!G96</f>
        <v>4.9346153476832688</v>
      </c>
      <c r="H96" s="728">
        <f>'6'!H96</f>
        <v>27.234201593435802</v>
      </c>
      <c r="I96" s="725">
        <f t="shared" si="70"/>
        <v>60.485674430734726</v>
      </c>
      <c r="J96" s="726">
        <f>'6'!J96</f>
        <v>38.822429126047979</v>
      </c>
      <c r="K96" s="727">
        <f>'6'!K96</f>
        <v>16.963896581680011</v>
      </c>
      <c r="L96" s="728">
        <f>'6'!L96</f>
        <v>4.6993487230067332</v>
      </c>
      <c r="M96" s="729">
        <f>'6'!M96</f>
        <v>2.7920203387547553</v>
      </c>
      <c r="N96" s="720">
        <f t="shared" si="71"/>
        <v>0.24090158871462619</v>
      </c>
      <c r="O96" s="727">
        <f>'6'!O96</f>
        <v>0.24090158871462619</v>
      </c>
      <c r="P96" s="730">
        <f>'6'!P96</f>
        <v>0</v>
      </c>
      <c r="Q96" s="729">
        <f>'6'!Q96</f>
        <v>0.47160120725189253</v>
      </c>
      <c r="R96" s="2" t="s">
        <v>628</v>
      </c>
      <c r="S96" s="117"/>
      <c r="T96" s="117"/>
      <c r="U96" s="117"/>
      <c r="W96"/>
      <c r="X96"/>
      <c r="Y96"/>
      <c r="Z96"/>
      <c r="AA96"/>
      <c r="AB96"/>
      <c r="AC96"/>
      <c r="AD96"/>
      <c r="AE96"/>
      <c r="AF96"/>
      <c r="AG96"/>
      <c r="AH96"/>
      <c r="AI96"/>
      <c r="AJ96"/>
    </row>
    <row r="97" spans="1:36" s="2" customFormat="1" ht="25.5">
      <c r="A97" s="577"/>
      <c r="B97" s="722" t="s">
        <v>143</v>
      </c>
      <c r="C97" s="723" t="str">
        <f>'6'!C97</f>
        <v>C.1.3.  Punktui Tiesiogiai paslaugoms priskirto naudojamo turto buhalterinė įsigijimo vertė</v>
      </c>
      <c r="D97" s="724">
        <f t="shared" si="69"/>
        <v>100</v>
      </c>
      <c r="E97" s="725">
        <f t="shared" si="72"/>
        <v>36.009802434543992</v>
      </c>
      <c r="F97" s="726">
        <f>'6'!F97</f>
        <v>3.8409854934249235</v>
      </c>
      <c r="G97" s="727">
        <f>'6'!G97</f>
        <v>4.9346153476832688</v>
      </c>
      <c r="H97" s="728">
        <f>'6'!H97</f>
        <v>27.234201593435802</v>
      </c>
      <c r="I97" s="725">
        <f t="shared" si="70"/>
        <v>60.485674430734726</v>
      </c>
      <c r="J97" s="726">
        <f>'6'!J97</f>
        <v>38.822429126047979</v>
      </c>
      <c r="K97" s="727">
        <f>'6'!K97</f>
        <v>16.963896581680011</v>
      </c>
      <c r="L97" s="728">
        <f>'6'!L97</f>
        <v>4.6993487230067332</v>
      </c>
      <c r="M97" s="729">
        <f>'6'!M97</f>
        <v>2.7920203387547553</v>
      </c>
      <c r="N97" s="720">
        <f t="shared" si="71"/>
        <v>0.24090158871462619</v>
      </c>
      <c r="O97" s="727">
        <f>'6'!O97</f>
        <v>0.24090158871462619</v>
      </c>
      <c r="P97" s="730">
        <f>'6'!P97</f>
        <v>0</v>
      </c>
      <c r="Q97" s="729">
        <f>'6'!Q97</f>
        <v>0.47160120725189253</v>
      </c>
      <c r="R97" s="2" t="s">
        <v>629</v>
      </c>
      <c r="S97" s="117"/>
      <c r="T97" s="117"/>
      <c r="U97" s="117"/>
      <c r="W97"/>
      <c r="X97"/>
      <c r="Y97"/>
      <c r="Z97"/>
      <c r="AA97"/>
      <c r="AB97"/>
      <c r="AC97"/>
      <c r="AD97"/>
      <c r="AE97"/>
      <c r="AF97"/>
      <c r="AG97"/>
      <c r="AH97"/>
      <c r="AI97"/>
      <c r="AJ97"/>
    </row>
    <row r="98" spans="1:36" s="2" customFormat="1" ht="25.5">
      <c r="A98" s="577"/>
      <c r="B98" s="731" t="s">
        <v>451</v>
      </c>
      <c r="C98" s="723" t="str">
        <f>'6'!C98</f>
        <v>C.2.1  Punktui Tiesiogiai paslaugoms priskirto naudojamo turto buhalterinė įsigijimo vertė</v>
      </c>
      <c r="D98" s="724">
        <f t="shared" si="69"/>
        <v>100</v>
      </c>
      <c r="E98" s="725">
        <f t="shared" si="72"/>
        <v>36.009802434543992</v>
      </c>
      <c r="F98" s="726">
        <f>'6'!F98</f>
        <v>3.8409854934249235</v>
      </c>
      <c r="G98" s="727">
        <f>'6'!G98</f>
        <v>4.9346153476832688</v>
      </c>
      <c r="H98" s="728">
        <f>'6'!H98</f>
        <v>27.234201593435802</v>
      </c>
      <c r="I98" s="725">
        <f t="shared" si="70"/>
        <v>60.485674430734726</v>
      </c>
      <c r="J98" s="726">
        <f>'6'!J98</f>
        <v>38.822429126047979</v>
      </c>
      <c r="K98" s="727">
        <f>'6'!K98</f>
        <v>16.963896581680011</v>
      </c>
      <c r="L98" s="728">
        <f>'6'!L98</f>
        <v>4.6993487230067332</v>
      </c>
      <c r="M98" s="729">
        <f>'6'!M98</f>
        <v>2.7920203387547553</v>
      </c>
      <c r="N98" s="720">
        <f t="shared" si="71"/>
        <v>0.24090158871462619</v>
      </c>
      <c r="O98" s="727">
        <f>'6'!O98</f>
        <v>0.24090158871462619</v>
      </c>
      <c r="P98" s="730">
        <f>'6'!P98</f>
        <v>0</v>
      </c>
      <c r="Q98" s="729">
        <f>'6'!Q98</f>
        <v>0.47160120725189253</v>
      </c>
      <c r="R98" s="2" t="s">
        <v>630</v>
      </c>
      <c r="S98" s="117"/>
      <c r="T98" s="117"/>
      <c r="U98" s="117"/>
      <c r="W98"/>
      <c r="X98"/>
      <c r="Y98"/>
      <c r="Z98"/>
      <c r="AA98"/>
      <c r="AB98"/>
      <c r="AC98"/>
      <c r="AD98"/>
      <c r="AE98"/>
      <c r="AF98"/>
      <c r="AG98"/>
      <c r="AH98"/>
      <c r="AI98"/>
      <c r="AJ98"/>
    </row>
    <row r="99" spans="1:36" s="2" customFormat="1" ht="25.5">
      <c r="A99" s="577"/>
      <c r="B99" s="722" t="s">
        <v>455</v>
      </c>
      <c r="C99" s="723" t="str">
        <f>'6'!C99</f>
        <v>C.2.2. Punktui Tiesiogiai paslaugoms priskirto naudojamo turto buhalterinė įsigijimo vertė</v>
      </c>
      <c r="D99" s="724">
        <f t="shared" si="69"/>
        <v>100</v>
      </c>
      <c r="E99" s="725">
        <f t="shared" si="72"/>
        <v>36.009802434543992</v>
      </c>
      <c r="F99" s="726">
        <f>'6'!F99</f>
        <v>3.8409854934249235</v>
      </c>
      <c r="G99" s="727">
        <f>'6'!G99</f>
        <v>4.9346153476832688</v>
      </c>
      <c r="H99" s="728">
        <f>'6'!H99</f>
        <v>27.234201593435802</v>
      </c>
      <c r="I99" s="725">
        <f t="shared" si="70"/>
        <v>60.485674430734726</v>
      </c>
      <c r="J99" s="726">
        <f>'6'!J99</f>
        <v>38.822429126047979</v>
      </c>
      <c r="K99" s="727">
        <f>'6'!K99</f>
        <v>16.963896581680011</v>
      </c>
      <c r="L99" s="728">
        <f>'6'!L99</f>
        <v>4.6993487230067332</v>
      </c>
      <c r="M99" s="729">
        <f>'6'!M99</f>
        <v>2.7920203387547553</v>
      </c>
      <c r="N99" s="720">
        <f t="shared" si="71"/>
        <v>0.24090158871462619</v>
      </c>
      <c r="O99" s="727">
        <f>'6'!O99</f>
        <v>0.24090158871462619</v>
      </c>
      <c r="P99" s="730">
        <f>'6'!P99</f>
        <v>0</v>
      </c>
      <c r="Q99" s="729">
        <f>'6'!Q99</f>
        <v>0.47160120725189253</v>
      </c>
      <c r="R99" s="2" t="s">
        <v>631</v>
      </c>
      <c r="S99" s="117"/>
      <c r="T99" s="117"/>
      <c r="U99" s="117"/>
      <c r="W99"/>
      <c r="X99"/>
      <c r="Y99"/>
      <c r="Z99"/>
      <c r="AA99"/>
      <c r="AB99"/>
      <c r="AC99"/>
      <c r="AD99"/>
      <c r="AE99"/>
      <c r="AF99"/>
      <c r="AG99"/>
      <c r="AH99"/>
      <c r="AI99"/>
      <c r="AJ99"/>
    </row>
    <row r="100" spans="1:36" s="2" customFormat="1" ht="25.5">
      <c r="A100" s="577"/>
      <c r="B100" s="722" t="s">
        <v>457</v>
      </c>
      <c r="C100" s="723" t="str">
        <f>'6'!C100</f>
        <v>C.2.3  Punktui Tiesiogiai paslaugoms priskirto naudojamo turto buhalterinė įsigijimo vertė</v>
      </c>
      <c r="D100" s="724">
        <f t="shared" si="69"/>
        <v>100</v>
      </c>
      <c r="E100" s="725">
        <f t="shared" si="72"/>
        <v>36.009802434543992</v>
      </c>
      <c r="F100" s="726">
        <f>'6'!F100</f>
        <v>3.8409854934249235</v>
      </c>
      <c r="G100" s="727">
        <f>'6'!G100</f>
        <v>4.9346153476832688</v>
      </c>
      <c r="H100" s="728">
        <f>'6'!H100</f>
        <v>27.234201593435802</v>
      </c>
      <c r="I100" s="725">
        <f t="shared" si="70"/>
        <v>60.485674430734726</v>
      </c>
      <c r="J100" s="726">
        <f>'6'!J100</f>
        <v>38.822429126047979</v>
      </c>
      <c r="K100" s="727">
        <f>'6'!K100</f>
        <v>16.963896581680011</v>
      </c>
      <c r="L100" s="728">
        <f>'6'!L100</f>
        <v>4.6993487230067332</v>
      </c>
      <c r="M100" s="729">
        <f>'6'!M100</f>
        <v>2.7920203387547553</v>
      </c>
      <c r="N100" s="720">
        <f t="shared" si="71"/>
        <v>0.24090158871462619</v>
      </c>
      <c r="O100" s="727">
        <f>'6'!O100</f>
        <v>0.24090158871462619</v>
      </c>
      <c r="P100" s="730">
        <f>'6'!P100</f>
        <v>0</v>
      </c>
      <c r="Q100" s="729">
        <f>'6'!Q100</f>
        <v>0.47160120725189253</v>
      </c>
      <c r="R100" s="2" t="s">
        <v>632</v>
      </c>
      <c r="S100" s="117"/>
      <c r="T100" s="117"/>
      <c r="U100" s="117"/>
      <c r="W100"/>
      <c r="X100"/>
      <c r="Y100"/>
      <c r="Z100"/>
      <c r="AA100"/>
      <c r="AB100"/>
      <c r="AC100"/>
      <c r="AD100"/>
      <c r="AE100"/>
      <c r="AF100"/>
      <c r="AG100"/>
      <c r="AH100"/>
      <c r="AI100"/>
      <c r="AJ100"/>
    </row>
    <row r="101" spans="1:36" s="2" customFormat="1" ht="25.5">
      <c r="A101" s="577"/>
      <c r="B101" s="722" t="s">
        <v>461</v>
      </c>
      <c r="C101" s="723" t="str">
        <f>'6'!C101</f>
        <v>C.2.4  Punktui Tiesiogiai paslaugoms priskirto naudojamo turto buhalterinė įsigijimo vertė</v>
      </c>
      <c r="D101" s="724">
        <f t="shared" si="69"/>
        <v>100</v>
      </c>
      <c r="E101" s="725">
        <f t="shared" si="72"/>
        <v>36.009802434543992</v>
      </c>
      <c r="F101" s="726">
        <f>'6'!F101</f>
        <v>3.8409854934249235</v>
      </c>
      <c r="G101" s="727">
        <f>'6'!G101</f>
        <v>4.9346153476832688</v>
      </c>
      <c r="H101" s="728">
        <f>'6'!H101</f>
        <v>27.234201593435802</v>
      </c>
      <c r="I101" s="725">
        <f t="shared" si="70"/>
        <v>60.485674430734726</v>
      </c>
      <c r="J101" s="726">
        <f>'6'!J101</f>
        <v>38.822429126047979</v>
      </c>
      <c r="K101" s="727">
        <f>'6'!K101</f>
        <v>16.963896581680011</v>
      </c>
      <c r="L101" s="728">
        <f>'6'!L101</f>
        <v>4.6993487230067332</v>
      </c>
      <c r="M101" s="729">
        <f>'6'!M101</f>
        <v>2.7920203387547553</v>
      </c>
      <c r="N101" s="720">
        <f t="shared" si="71"/>
        <v>0.24090158871462619</v>
      </c>
      <c r="O101" s="727">
        <f>'6'!O101</f>
        <v>0.24090158871462619</v>
      </c>
      <c r="P101" s="730">
        <f>'6'!P101</f>
        <v>0</v>
      </c>
      <c r="Q101" s="729">
        <f>'6'!Q101</f>
        <v>0.47160120725189253</v>
      </c>
      <c r="R101" s="2" t="s">
        <v>633</v>
      </c>
      <c r="S101" s="117"/>
      <c r="T101" s="117"/>
      <c r="U101" s="117"/>
      <c r="W101"/>
      <c r="X101"/>
      <c r="Y101"/>
      <c r="Z101"/>
      <c r="AA101"/>
      <c r="AB101"/>
      <c r="AC101"/>
      <c r="AD101"/>
      <c r="AE101"/>
      <c r="AF101"/>
      <c r="AG101"/>
      <c r="AH101"/>
      <c r="AI101"/>
      <c r="AJ101"/>
    </row>
    <row r="102" spans="1:36" s="2" customFormat="1" ht="25.5">
      <c r="A102" s="577"/>
      <c r="B102" s="722" t="s">
        <v>465</v>
      </c>
      <c r="C102" s="723" t="str">
        <f>'6'!C102</f>
        <v>C.2.5  Punktui Tiesiogiai paslaugoms priskirto naudojamo turto buhalterinė įsigijimo vertė</v>
      </c>
      <c r="D102" s="724">
        <f t="shared" si="69"/>
        <v>100</v>
      </c>
      <c r="E102" s="725">
        <f t="shared" si="72"/>
        <v>36.009802434543992</v>
      </c>
      <c r="F102" s="726">
        <f>'6'!F102</f>
        <v>3.8409854934249235</v>
      </c>
      <c r="G102" s="727">
        <f>'6'!G102</f>
        <v>4.9346153476832688</v>
      </c>
      <c r="H102" s="728">
        <f>'6'!H102</f>
        <v>27.234201593435802</v>
      </c>
      <c r="I102" s="725">
        <f t="shared" si="70"/>
        <v>60.485674430734726</v>
      </c>
      <c r="J102" s="726">
        <f>'6'!J102</f>
        <v>38.822429126047979</v>
      </c>
      <c r="K102" s="727">
        <f>'6'!K102</f>
        <v>16.963896581680011</v>
      </c>
      <c r="L102" s="728">
        <f>'6'!L102</f>
        <v>4.6993487230067332</v>
      </c>
      <c r="M102" s="729">
        <f>'6'!M102</f>
        <v>2.7920203387547553</v>
      </c>
      <c r="N102" s="720">
        <f t="shared" si="71"/>
        <v>0.24090158871462619</v>
      </c>
      <c r="O102" s="727">
        <f>'6'!O102</f>
        <v>0.24090158871462619</v>
      </c>
      <c r="P102" s="730">
        <f>'6'!P102</f>
        <v>0</v>
      </c>
      <c r="Q102" s="729">
        <f>'6'!Q102</f>
        <v>0.47160120725189253</v>
      </c>
      <c r="R102" s="2" t="s">
        <v>634</v>
      </c>
      <c r="S102" s="117"/>
      <c r="T102" s="117"/>
      <c r="U102" s="117"/>
      <c r="W102"/>
      <c r="X102"/>
      <c r="Y102"/>
      <c r="Z102"/>
      <c r="AA102"/>
      <c r="AB102"/>
      <c r="AC102"/>
      <c r="AD102"/>
      <c r="AE102"/>
      <c r="AF102"/>
      <c r="AG102"/>
      <c r="AH102"/>
      <c r="AI102"/>
      <c r="AJ102"/>
    </row>
    <row r="103" spans="1:36" s="2" customFormat="1" ht="25.5">
      <c r="A103" s="577"/>
      <c r="B103" s="722" t="s">
        <v>469</v>
      </c>
      <c r="C103" s="723" t="str">
        <f>'6'!C103</f>
        <v>C.2.6  Punktui Tiesiogiai paslaugoms priskirto naudojamo turto buhalterinė įsigijimo vertė</v>
      </c>
      <c r="D103" s="724">
        <f t="shared" si="69"/>
        <v>100</v>
      </c>
      <c r="E103" s="725">
        <f t="shared" si="72"/>
        <v>36.009802434543992</v>
      </c>
      <c r="F103" s="726">
        <f>'6'!F103</f>
        <v>3.8409854934249235</v>
      </c>
      <c r="G103" s="727">
        <f>'6'!G103</f>
        <v>4.9346153476832688</v>
      </c>
      <c r="H103" s="728">
        <f>'6'!H103</f>
        <v>27.234201593435802</v>
      </c>
      <c r="I103" s="725">
        <f t="shared" si="70"/>
        <v>60.485674430734726</v>
      </c>
      <c r="J103" s="726">
        <f>'6'!J103</f>
        <v>38.822429126047979</v>
      </c>
      <c r="K103" s="727">
        <f>'6'!K103</f>
        <v>16.963896581680011</v>
      </c>
      <c r="L103" s="728">
        <f>'6'!L103</f>
        <v>4.6993487230067332</v>
      </c>
      <c r="M103" s="729">
        <f>'6'!M103</f>
        <v>2.7920203387547553</v>
      </c>
      <c r="N103" s="720">
        <f t="shared" si="71"/>
        <v>0.24090158871462619</v>
      </c>
      <c r="O103" s="727">
        <f>'6'!O103</f>
        <v>0.24090158871462619</v>
      </c>
      <c r="P103" s="730">
        <f>'6'!P103</f>
        <v>0</v>
      </c>
      <c r="Q103" s="729">
        <f>'6'!Q103</f>
        <v>0.47160120725189253</v>
      </c>
      <c r="R103" s="2" t="s">
        <v>635</v>
      </c>
      <c r="S103" s="117"/>
      <c r="T103" s="117"/>
      <c r="U103" s="117"/>
      <c r="W103"/>
      <c r="X103"/>
      <c r="Y103"/>
      <c r="Z103"/>
      <c r="AA103"/>
      <c r="AB103"/>
      <c r="AC103"/>
      <c r="AD103"/>
      <c r="AE103"/>
      <c r="AF103"/>
      <c r="AG103"/>
      <c r="AH103"/>
      <c r="AI103"/>
      <c r="AJ103"/>
    </row>
    <row r="104" spans="1:36" s="2" customFormat="1" ht="25.5">
      <c r="A104" s="577"/>
      <c r="B104" s="731" t="s">
        <v>485</v>
      </c>
      <c r="C104" s="723" t="str">
        <f>'6'!C104</f>
        <v>C.3.1.  Punktui Tiesiogiai paslaugoms priskirto naudojamo turto buhalterinė įsigijimo vertė</v>
      </c>
      <c r="D104" s="724">
        <f t="shared" si="69"/>
        <v>100</v>
      </c>
      <c r="E104" s="725">
        <f t="shared" si="72"/>
        <v>36.009802434543992</v>
      </c>
      <c r="F104" s="726">
        <f>'6'!F104</f>
        <v>3.8409854934249235</v>
      </c>
      <c r="G104" s="727">
        <f>'6'!G104</f>
        <v>4.9346153476832688</v>
      </c>
      <c r="H104" s="728">
        <f>'6'!H104</f>
        <v>27.234201593435802</v>
      </c>
      <c r="I104" s="725">
        <f t="shared" si="70"/>
        <v>60.485674430734726</v>
      </c>
      <c r="J104" s="726">
        <f>'6'!J104</f>
        <v>38.822429126047979</v>
      </c>
      <c r="K104" s="727">
        <f>'6'!K104</f>
        <v>16.963896581680011</v>
      </c>
      <c r="L104" s="728">
        <f>'6'!L104</f>
        <v>4.6993487230067332</v>
      </c>
      <c r="M104" s="729">
        <f>'6'!M104</f>
        <v>2.7920203387547553</v>
      </c>
      <c r="N104" s="720">
        <f t="shared" si="71"/>
        <v>0.24090158871462619</v>
      </c>
      <c r="O104" s="727">
        <f>'6'!O104</f>
        <v>0.24090158871462619</v>
      </c>
      <c r="P104" s="730">
        <f>'6'!P104</f>
        <v>0</v>
      </c>
      <c r="Q104" s="729">
        <f>'6'!Q104</f>
        <v>0.47160120725189253</v>
      </c>
      <c r="R104" s="2" t="s">
        <v>636</v>
      </c>
      <c r="S104" s="117"/>
      <c r="T104" s="117"/>
      <c r="U104" s="117"/>
      <c r="W104"/>
      <c r="X104"/>
      <c r="Y104"/>
      <c r="Z104"/>
      <c r="AA104"/>
      <c r="AB104"/>
      <c r="AC104"/>
      <c r="AD104"/>
      <c r="AE104"/>
      <c r="AF104"/>
      <c r="AG104"/>
      <c r="AH104"/>
      <c r="AI104"/>
      <c r="AJ104"/>
    </row>
    <row r="105" spans="1:36" s="2" customFormat="1" ht="25.5">
      <c r="A105" s="577"/>
      <c r="B105" s="731" t="s">
        <v>487</v>
      </c>
      <c r="C105" s="723" t="str">
        <f>'6'!C105</f>
        <v>C.3.2.  Punktui Tiesiogiai paslaugoms priskirto naudojamo turto buhalterinė įsigijimo vertė</v>
      </c>
      <c r="D105" s="724">
        <f t="shared" si="69"/>
        <v>100</v>
      </c>
      <c r="E105" s="725">
        <f t="shared" si="72"/>
        <v>36.009802434543992</v>
      </c>
      <c r="F105" s="726">
        <f>'6'!F105</f>
        <v>3.8409854934249235</v>
      </c>
      <c r="G105" s="727">
        <f>'6'!G105</f>
        <v>4.9346153476832688</v>
      </c>
      <c r="H105" s="728">
        <f>'6'!H105</f>
        <v>27.234201593435802</v>
      </c>
      <c r="I105" s="725">
        <f t="shared" si="70"/>
        <v>60.485674430734726</v>
      </c>
      <c r="J105" s="726">
        <f>'6'!J105</f>
        <v>38.822429126047979</v>
      </c>
      <c r="K105" s="727">
        <f>'6'!K105</f>
        <v>16.963896581680011</v>
      </c>
      <c r="L105" s="728">
        <f>'6'!L105</f>
        <v>4.6993487230067332</v>
      </c>
      <c r="M105" s="729">
        <f>'6'!M105</f>
        <v>2.7920203387547553</v>
      </c>
      <c r="N105" s="720">
        <f t="shared" si="71"/>
        <v>0.24090158871462619</v>
      </c>
      <c r="O105" s="727">
        <f>'6'!O105</f>
        <v>0.24090158871462619</v>
      </c>
      <c r="P105" s="730">
        <f>'6'!P105</f>
        <v>0</v>
      </c>
      <c r="Q105" s="729">
        <f>'6'!Q105</f>
        <v>0.47160120725189253</v>
      </c>
      <c r="R105" s="2" t="s">
        <v>637</v>
      </c>
      <c r="S105" s="117"/>
      <c r="T105" s="117"/>
      <c r="U105" s="117"/>
      <c r="W105"/>
      <c r="X105"/>
      <c r="Y105"/>
      <c r="Z105"/>
      <c r="AA105"/>
      <c r="AB105"/>
      <c r="AC105"/>
      <c r="AD105"/>
      <c r="AE105"/>
      <c r="AF105"/>
      <c r="AG105"/>
      <c r="AH105"/>
      <c r="AI105"/>
      <c r="AJ105"/>
    </row>
    <row r="106" spans="1:36" s="2" customFormat="1" ht="25.5">
      <c r="A106" s="577"/>
      <c r="B106" s="731" t="s">
        <v>638</v>
      </c>
      <c r="C106" s="723" t="str">
        <f>'6'!C106</f>
        <v>C.4.1  Punktui Tiesiogiai paslaugoms priskirto naudojamo turto buhalterinė įsigijimo vertė</v>
      </c>
      <c r="D106" s="724">
        <f t="shared" si="69"/>
        <v>100</v>
      </c>
      <c r="E106" s="725">
        <f t="shared" si="72"/>
        <v>36.009802434543992</v>
      </c>
      <c r="F106" s="726">
        <f>'6'!F106</f>
        <v>3.8409854934249235</v>
      </c>
      <c r="G106" s="727">
        <f>'6'!G106</f>
        <v>4.9346153476832688</v>
      </c>
      <c r="H106" s="728">
        <f>'6'!H106</f>
        <v>27.234201593435802</v>
      </c>
      <c r="I106" s="725">
        <f t="shared" si="70"/>
        <v>60.485674430734726</v>
      </c>
      <c r="J106" s="726">
        <f>'6'!J106</f>
        <v>38.822429126047979</v>
      </c>
      <c r="K106" s="727">
        <f>'6'!K106</f>
        <v>16.963896581680011</v>
      </c>
      <c r="L106" s="728">
        <f>'6'!L106</f>
        <v>4.6993487230067332</v>
      </c>
      <c r="M106" s="729">
        <f>'6'!M106</f>
        <v>2.7920203387547553</v>
      </c>
      <c r="N106" s="720">
        <f t="shared" si="71"/>
        <v>0.24090158871462619</v>
      </c>
      <c r="O106" s="727">
        <f>'6'!O106</f>
        <v>0.24090158871462619</v>
      </c>
      <c r="P106" s="730">
        <f>'6'!P106</f>
        <v>0</v>
      </c>
      <c r="Q106" s="729">
        <f>'6'!Q106</f>
        <v>0.47160120725189253</v>
      </c>
      <c r="R106" s="2" t="s">
        <v>639</v>
      </c>
      <c r="S106" s="117"/>
      <c r="T106" s="117"/>
      <c r="U106" s="117"/>
      <c r="W106"/>
      <c r="X106"/>
      <c r="Y106"/>
      <c r="Z106"/>
      <c r="AA106"/>
      <c r="AB106"/>
      <c r="AC106"/>
      <c r="AD106"/>
      <c r="AE106"/>
      <c r="AF106"/>
      <c r="AG106"/>
      <c r="AH106"/>
      <c r="AI106"/>
      <c r="AJ106"/>
    </row>
    <row r="107" spans="1:36" s="2" customFormat="1" ht="25.5">
      <c r="A107" s="577"/>
      <c r="B107" s="731" t="s">
        <v>640</v>
      </c>
      <c r="C107" s="723" t="str">
        <f>'6'!C107</f>
        <v>C.4.2  Punktui Tiesiogiai paslaugoms priskirto naudojamo turto buhalterinė įsigijimo vertė</v>
      </c>
      <c r="D107" s="724">
        <f t="shared" si="69"/>
        <v>100</v>
      </c>
      <c r="E107" s="725">
        <f t="shared" si="72"/>
        <v>36.009802434543992</v>
      </c>
      <c r="F107" s="726">
        <f>'6'!F107</f>
        <v>3.8409854934249235</v>
      </c>
      <c r="G107" s="727">
        <f>'6'!G107</f>
        <v>4.9346153476832688</v>
      </c>
      <c r="H107" s="728">
        <f>'6'!H107</f>
        <v>27.234201593435802</v>
      </c>
      <c r="I107" s="725">
        <f t="shared" si="70"/>
        <v>60.485674430734726</v>
      </c>
      <c r="J107" s="726">
        <f>'6'!J107</f>
        <v>38.822429126047979</v>
      </c>
      <c r="K107" s="727">
        <f>'6'!K107</f>
        <v>16.963896581680011</v>
      </c>
      <c r="L107" s="728">
        <f>'6'!L107</f>
        <v>4.6993487230067332</v>
      </c>
      <c r="M107" s="729">
        <f>'6'!M107</f>
        <v>2.7920203387547553</v>
      </c>
      <c r="N107" s="720">
        <f t="shared" si="71"/>
        <v>0.24090158871462619</v>
      </c>
      <c r="O107" s="727">
        <f>'6'!O107</f>
        <v>0.24090158871462619</v>
      </c>
      <c r="P107" s="730">
        <f>'6'!P107</f>
        <v>0</v>
      </c>
      <c r="Q107" s="729">
        <f>'6'!Q107</f>
        <v>0.47160120725189253</v>
      </c>
      <c r="R107" s="2" t="s">
        <v>641</v>
      </c>
      <c r="S107" s="117"/>
      <c r="T107" s="117"/>
      <c r="U107" s="117"/>
      <c r="W107"/>
      <c r="X107"/>
      <c r="Y107"/>
      <c r="Z107"/>
      <c r="AA107"/>
      <c r="AB107"/>
      <c r="AC107"/>
      <c r="AD107"/>
      <c r="AE107"/>
      <c r="AF107"/>
      <c r="AG107"/>
      <c r="AH107"/>
      <c r="AI107"/>
      <c r="AJ107"/>
    </row>
    <row r="108" spans="1:36" s="2" customFormat="1" ht="25.5">
      <c r="A108" s="577"/>
      <c r="B108" s="731" t="s">
        <v>642</v>
      </c>
      <c r="C108" s="723" t="str">
        <f>'6'!C108</f>
        <v>C.4.3  Punktui Tiesiogiai paslaugoms priskirto naudojamo turto buhalterinė įsigijimo vertė</v>
      </c>
      <c r="D108" s="724">
        <f t="shared" si="69"/>
        <v>100</v>
      </c>
      <c r="E108" s="725">
        <f t="shared" si="72"/>
        <v>36.009802434543992</v>
      </c>
      <c r="F108" s="726">
        <f>'6'!F108</f>
        <v>3.8409854934249235</v>
      </c>
      <c r="G108" s="727">
        <f>'6'!G108</f>
        <v>4.9346153476832688</v>
      </c>
      <c r="H108" s="728">
        <f>'6'!H108</f>
        <v>27.234201593435802</v>
      </c>
      <c r="I108" s="725">
        <f t="shared" si="70"/>
        <v>60.485674430734726</v>
      </c>
      <c r="J108" s="726">
        <f>'6'!J108</f>
        <v>38.822429126047979</v>
      </c>
      <c r="K108" s="727">
        <f>'6'!K108</f>
        <v>16.963896581680011</v>
      </c>
      <c r="L108" s="728">
        <f>'6'!L108</f>
        <v>4.6993487230067332</v>
      </c>
      <c r="M108" s="729">
        <f>'6'!M108</f>
        <v>2.7920203387547553</v>
      </c>
      <c r="N108" s="720">
        <f t="shared" si="71"/>
        <v>0.24090158871462619</v>
      </c>
      <c r="O108" s="727">
        <f>'6'!O108</f>
        <v>0.24090158871462619</v>
      </c>
      <c r="P108" s="730">
        <f>'6'!P108</f>
        <v>0</v>
      </c>
      <c r="Q108" s="729">
        <f>'6'!Q108</f>
        <v>0.47160120725189253</v>
      </c>
      <c r="R108" s="2" t="s">
        <v>643</v>
      </c>
      <c r="S108" s="117"/>
      <c r="T108" s="117"/>
      <c r="U108" s="117"/>
      <c r="W108"/>
      <c r="X108"/>
      <c r="Y108"/>
      <c r="Z108"/>
      <c r="AA108"/>
      <c r="AB108"/>
      <c r="AC108"/>
      <c r="AD108"/>
      <c r="AE108"/>
      <c r="AF108"/>
      <c r="AG108"/>
      <c r="AH108"/>
      <c r="AI108"/>
      <c r="AJ108"/>
    </row>
    <row r="109" spans="1:36" s="2" customFormat="1" ht="25.5">
      <c r="A109" s="577"/>
      <c r="B109" s="731" t="s">
        <v>644</v>
      </c>
      <c r="C109" s="723" t="str">
        <f>'6'!C109</f>
        <v>C.4.4  Punktui Tiesiogiai paslaugoms priskirto naudojamo turto buhalterinė įsigijimo vertė</v>
      </c>
      <c r="D109" s="724">
        <f t="shared" si="69"/>
        <v>100</v>
      </c>
      <c r="E109" s="725">
        <f t="shared" si="72"/>
        <v>36.009802434543992</v>
      </c>
      <c r="F109" s="726">
        <f>'6'!F109</f>
        <v>3.8409854934249235</v>
      </c>
      <c r="G109" s="727">
        <f>'6'!G109</f>
        <v>4.9346153476832688</v>
      </c>
      <c r="H109" s="728">
        <f>'6'!H109</f>
        <v>27.234201593435802</v>
      </c>
      <c r="I109" s="725">
        <f t="shared" si="70"/>
        <v>60.485674430734726</v>
      </c>
      <c r="J109" s="726">
        <f>'6'!J109</f>
        <v>38.822429126047979</v>
      </c>
      <c r="K109" s="727">
        <f>'6'!K109</f>
        <v>16.963896581680011</v>
      </c>
      <c r="L109" s="728">
        <f>'6'!L109</f>
        <v>4.6993487230067332</v>
      </c>
      <c r="M109" s="729">
        <f>'6'!M109</f>
        <v>2.7920203387547553</v>
      </c>
      <c r="N109" s="720">
        <f t="shared" si="71"/>
        <v>0.24090158871462619</v>
      </c>
      <c r="O109" s="727">
        <f>'6'!O109</f>
        <v>0.24090158871462619</v>
      </c>
      <c r="P109" s="730">
        <f>'6'!P109</f>
        <v>0</v>
      </c>
      <c r="Q109" s="729">
        <f>'6'!Q109</f>
        <v>0.47160120725189253</v>
      </c>
      <c r="R109" s="2" t="s">
        <v>645</v>
      </c>
      <c r="S109" s="117"/>
      <c r="T109" s="117"/>
      <c r="U109" s="117"/>
      <c r="W109"/>
      <c r="X109"/>
      <c r="Y109"/>
      <c r="Z109"/>
      <c r="AA109"/>
      <c r="AB109"/>
      <c r="AC109"/>
      <c r="AD109"/>
      <c r="AE109"/>
      <c r="AF109"/>
      <c r="AG109"/>
      <c r="AH109"/>
      <c r="AI109"/>
      <c r="AJ109"/>
    </row>
    <row r="110" spans="1:36" s="2" customFormat="1" ht="25.5">
      <c r="A110" s="577"/>
      <c r="B110" s="731" t="s">
        <v>646</v>
      </c>
      <c r="C110" s="723" t="str">
        <f>'6'!C110</f>
        <v>C.4.5  Punktui Tiesiogiai paslaugoms priskirto naudojamo turto buhalterinė įsigijimo vertė</v>
      </c>
      <c r="D110" s="724">
        <f t="shared" si="69"/>
        <v>100</v>
      </c>
      <c r="E110" s="725">
        <f t="shared" si="72"/>
        <v>36.009802434543992</v>
      </c>
      <c r="F110" s="726">
        <f>'6'!F110</f>
        <v>3.8409854934249235</v>
      </c>
      <c r="G110" s="727">
        <f>'6'!G110</f>
        <v>4.9346153476832688</v>
      </c>
      <c r="H110" s="728">
        <f>'6'!H110</f>
        <v>27.234201593435802</v>
      </c>
      <c r="I110" s="725">
        <f t="shared" si="70"/>
        <v>60.485674430734726</v>
      </c>
      <c r="J110" s="726">
        <f>'6'!J110</f>
        <v>38.822429126047979</v>
      </c>
      <c r="K110" s="727">
        <f>'6'!K110</f>
        <v>16.963896581680011</v>
      </c>
      <c r="L110" s="728">
        <f>'6'!L110</f>
        <v>4.6993487230067332</v>
      </c>
      <c r="M110" s="729">
        <f>'6'!M110</f>
        <v>2.7920203387547553</v>
      </c>
      <c r="N110" s="720">
        <f t="shared" si="71"/>
        <v>0.24090158871462619</v>
      </c>
      <c r="O110" s="727">
        <f>'6'!O110</f>
        <v>0.24090158871462619</v>
      </c>
      <c r="P110" s="730">
        <f>'6'!P110</f>
        <v>0</v>
      </c>
      <c r="Q110" s="729">
        <f>'6'!Q110</f>
        <v>0.47160120725189253</v>
      </c>
      <c r="R110" s="2" t="s">
        <v>647</v>
      </c>
      <c r="S110" s="117"/>
      <c r="T110" s="117"/>
      <c r="U110" s="117"/>
      <c r="W110"/>
      <c r="X110"/>
      <c r="Y110"/>
      <c r="Z110"/>
      <c r="AA110"/>
      <c r="AB110"/>
      <c r="AC110"/>
      <c r="AD110"/>
      <c r="AE110"/>
      <c r="AF110"/>
      <c r="AG110"/>
      <c r="AH110"/>
      <c r="AI110"/>
      <c r="AJ110"/>
    </row>
    <row r="111" spans="1:36" s="2" customFormat="1" ht="25.5">
      <c r="A111" s="577"/>
      <c r="B111" s="731" t="s">
        <v>648</v>
      </c>
      <c r="C111" s="723" t="str">
        <f>'6'!C111</f>
        <v>C.5.1  Punktui Tiesiogiai paslaugoms priskirto naudojamo turto buhalterinė įsigijimo vertė</v>
      </c>
      <c r="D111" s="724">
        <f t="shared" si="69"/>
        <v>100</v>
      </c>
      <c r="E111" s="725">
        <f t="shared" si="72"/>
        <v>36.009802434543992</v>
      </c>
      <c r="F111" s="726">
        <f>'6'!F111</f>
        <v>3.8409854934249235</v>
      </c>
      <c r="G111" s="727">
        <f>'6'!G111</f>
        <v>4.9346153476832688</v>
      </c>
      <c r="H111" s="728">
        <f>'6'!H111</f>
        <v>27.234201593435802</v>
      </c>
      <c r="I111" s="725">
        <f t="shared" si="70"/>
        <v>60.485674430734726</v>
      </c>
      <c r="J111" s="726">
        <f>'6'!J111</f>
        <v>38.822429126047979</v>
      </c>
      <c r="K111" s="727">
        <f>'6'!K111</f>
        <v>16.963896581680011</v>
      </c>
      <c r="L111" s="728">
        <f>'6'!L111</f>
        <v>4.6993487230067332</v>
      </c>
      <c r="M111" s="729">
        <f>'6'!M111</f>
        <v>2.7920203387547553</v>
      </c>
      <c r="N111" s="720">
        <f t="shared" si="71"/>
        <v>0.24090158871462619</v>
      </c>
      <c r="O111" s="727">
        <f>'6'!O111</f>
        <v>0.24090158871462619</v>
      </c>
      <c r="P111" s="730">
        <f>'6'!P111</f>
        <v>0</v>
      </c>
      <c r="Q111" s="729">
        <f>'6'!Q111</f>
        <v>0.47160120725189253</v>
      </c>
      <c r="R111" s="2" t="s">
        <v>649</v>
      </c>
      <c r="S111" s="117"/>
      <c r="T111" s="117"/>
      <c r="U111" s="117"/>
      <c r="W111"/>
      <c r="X111"/>
      <c r="Y111"/>
      <c r="Z111"/>
      <c r="AA111"/>
      <c r="AB111"/>
      <c r="AC111"/>
      <c r="AD111"/>
      <c r="AE111"/>
      <c r="AF111"/>
      <c r="AG111"/>
      <c r="AH111"/>
      <c r="AI111"/>
      <c r="AJ111"/>
    </row>
    <row r="112" spans="1:36" s="2" customFormat="1" ht="25.5">
      <c r="A112" s="577"/>
      <c r="B112" s="731" t="s">
        <v>650</v>
      </c>
      <c r="C112" s="723" t="str">
        <f>'6'!C112</f>
        <v>C.5.2.  Punktui Tiesiogiai paslaugoms priskirto naudojamo turto buhalterinė įsigijimo vertė</v>
      </c>
      <c r="D112" s="724">
        <f t="shared" si="69"/>
        <v>100</v>
      </c>
      <c r="E112" s="725">
        <f t="shared" si="72"/>
        <v>36.009802434543992</v>
      </c>
      <c r="F112" s="726">
        <f>'6'!F112</f>
        <v>3.8409854934249235</v>
      </c>
      <c r="G112" s="727">
        <f>'6'!G112</f>
        <v>4.9346153476832688</v>
      </c>
      <c r="H112" s="728">
        <f>'6'!H112</f>
        <v>27.234201593435802</v>
      </c>
      <c r="I112" s="725">
        <f t="shared" si="70"/>
        <v>60.485674430734726</v>
      </c>
      <c r="J112" s="726">
        <f>'6'!J112</f>
        <v>38.822429126047979</v>
      </c>
      <c r="K112" s="727">
        <f>'6'!K112</f>
        <v>16.963896581680011</v>
      </c>
      <c r="L112" s="728">
        <f>'6'!L112</f>
        <v>4.6993487230067332</v>
      </c>
      <c r="M112" s="729">
        <f>'6'!M112</f>
        <v>2.7920203387547553</v>
      </c>
      <c r="N112" s="720">
        <f t="shared" si="71"/>
        <v>0.24090158871462619</v>
      </c>
      <c r="O112" s="727">
        <f>'6'!O112</f>
        <v>0.24090158871462619</v>
      </c>
      <c r="P112" s="730">
        <f>'6'!P112</f>
        <v>0</v>
      </c>
      <c r="Q112" s="729">
        <f>'6'!Q112</f>
        <v>0.47160120725189253</v>
      </c>
      <c r="R112" s="2" t="s">
        <v>651</v>
      </c>
      <c r="S112" s="117"/>
      <c r="T112" s="117"/>
      <c r="U112" s="117"/>
      <c r="W112"/>
      <c r="X112"/>
      <c r="Y112"/>
      <c r="Z112"/>
      <c r="AA112"/>
      <c r="AB112"/>
      <c r="AC112"/>
      <c r="AD112"/>
      <c r="AE112"/>
      <c r="AF112"/>
      <c r="AG112"/>
      <c r="AH112"/>
      <c r="AI112"/>
      <c r="AJ112"/>
    </row>
    <row r="113" spans="1:36" s="2" customFormat="1" ht="25.5">
      <c r="A113" s="577"/>
      <c r="B113" s="722" t="s">
        <v>652</v>
      </c>
      <c r="C113" s="723" t="str">
        <f>'6'!C113</f>
        <v>C.6.1.  Punktui Tiesiogiai paslaugoms priskirto naudojamo turto buhalterinė įsigijimo vertė</v>
      </c>
      <c r="D113" s="724">
        <f t="shared" si="69"/>
        <v>100</v>
      </c>
      <c r="E113" s="725">
        <f t="shared" si="72"/>
        <v>36.009802434543992</v>
      </c>
      <c r="F113" s="726">
        <f>'6'!F113</f>
        <v>3.8409854934249235</v>
      </c>
      <c r="G113" s="727">
        <f>'6'!G113</f>
        <v>4.9346153476832688</v>
      </c>
      <c r="H113" s="728">
        <f>'6'!H113</f>
        <v>27.234201593435802</v>
      </c>
      <c r="I113" s="725">
        <f t="shared" si="70"/>
        <v>60.485674430734726</v>
      </c>
      <c r="J113" s="726">
        <f>'6'!J113</f>
        <v>38.822429126047979</v>
      </c>
      <c r="K113" s="727">
        <f>'6'!K113</f>
        <v>16.963896581680011</v>
      </c>
      <c r="L113" s="728">
        <f>'6'!L113</f>
        <v>4.6993487230067332</v>
      </c>
      <c r="M113" s="729">
        <f>'6'!M113</f>
        <v>2.7920203387547553</v>
      </c>
      <c r="N113" s="720">
        <f t="shared" si="71"/>
        <v>0.24090158871462619</v>
      </c>
      <c r="O113" s="727">
        <f>'6'!O113</f>
        <v>0.24090158871462619</v>
      </c>
      <c r="P113" s="730">
        <f>'6'!P113</f>
        <v>0</v>
      </c>
      <c r="Q113" s="729">
        <f>'6'!Q113</f>
        <v>0.47160120725189253</v>
      </c>
      <c r="R113" s="2" t="s">
        <v>653</v>
      </c>
      <c r="S113" s="117"/>
      <c r="T113" s="117"/>
      <c r="U113" s="117"/>
      <c r="W113"/>
      <c r="X113"/>
      <c r="Y113"/>
      <c r="Z113"/>
      <c r="AA113"/>
      <c r="AB113"/>
      <c r="AC113"/>
      <c r="AD113"/>
      <c r="AE113"/>
      <c r="AF113"/>
      <c r="AG113"/>
      <c r="AH113"/>
      <c r="AI113"/>
      <c r="AJ113"/>
    </row>
    <row r="114" spans="1:36" s="2" customFormat="1" ht="25.5">
      <c r="A114" s="577"/>
      <c r="B114" s="731" t="s">
        <v>654</v>
      </c>
      <c r="C114" s="732" t="str">
        <f>'6'!C114</f>
        <v>C.6.2.  Punktui Tiesiogiai paslaugoms priskirto naudojamo turto buhalterinė įsigijimo vertė</v>
      </c>
      <c r="D114" s="733">
        <f t="shared" si="69"/>
        <v>100</v>
      </c>
      <c r="E114" s="734">
        <f t="shared" si="72"/>
        <v>36.009802434543992</v>
      </c>
      <c r="F114" s="735">
        <f>'6'!F114</f>
        <v>3.8409854934249235</v>
      </c>
      <c r="G114" s="736">
        <f>'6'!G114</f>
        <v>4.9346153476832688</v>
      </c>
      <c r="H114" s="737">
        <f>'6'!H114</f>
        <v>27.234201593435802</v>
      </c>
      <c r="I114" s="734">
        <f t="shared" si="70"/>
        <v>60.485674430734726</v>
      </c>
      <c r="J114" s="735">
        <f>'6'!J114</f>
        <v>38.822429126047979</v>
      </c>
      <c r="K114" s="736">
        <f>'6'!K114</f>
        <v>16.963896581680011</v>
      </c>
      <c r="L114" s="737">
        <f>'6'!L114</f>
        <v>4.6993487230067332</v>
      </c>
      <c r="M114" s="738">
        <f>'6'!M114</f>
        <v>2.7920203387547553</v>
      </c>
      <c r="N114" s="720">
        <f t="shared" si="71"/>
        <v>0.24090158871462619</v>
      </c>
      <c r="O114" s="736">
        <f>'6'!O114</f>
        <v>0.24090158871462619</v>
      </c>
      <c r="P114" s="739">
        <f>'6'!P114</f>
        <v>0</v>
      </c>
      <c r="Q114" s="738">
        <f>'6'!Q114</f>
        <v>0.47160120725189253</v>
      </c>
      <c r="R114" s="2" t="s">
        <v>655</v>
      </c>
      <c r="S114" s="117"/>
      <c r="T114" s="117"/>
      <c r="U114" s="117"/>
      <c r="W114"/>
      <c r="X114"/>
      <c r="Y114"/>
      <c r="Z114"/>
      <c r="AA114"/>
      <c r="AB114"/>
      <c r="AC114"/>
      <c r="AD114"/>
      <c r="AE114"/>
      <c r="AF114"/>
      <c r="AG114"/>
      <c r="AH114"/>
      <c r="AI114"/>
      <c r="AJ114"/>
    </row>
    <row r="115" spans="1:36" s="2" customFormat="1" ht="26.25" thickBot="1">
      <c r="A115" s="577"/>
      <c r="B115" s="740" t="s">
        <v>656</v>
      </c>
      <c r="C115" s="741" t="str">
        <f>'6'!C115</f>
        <v>C.6.3.  Punktui Tiesiogiai paslaugoms priskirto naudojamo turto buhalterinė įsigijimo vertė</v>
      </c>
      <c r="D115" s="742">
        <f t="shared" si="69"/>
        <v>100</v>
      </c>
      <c r="E115" s="743">
        <f t="shared" si="72"/>
        <v>36.009802434543992</v>
      </c>
      <c r="F115" s="744">
        <f>'6'!F115</f>
        <v>3.8409854934249235</v>
      </c>
      <c r="G115" s="745">
        <f>'6'!G115</f>
        <v>4.9346153476832688</v>
      </c>
      <c r="H115" s="746">
        <f>'6'!H115</f>
        <v>27.234201593435802</v>
      </c>
      <c r="I115" s="743">
        <f t="shared" si="70"/>
        <v>60.485674430734726</v>
      </c>
      <c r="J115" s="744">
        <f>'6'!J115</f>
        <v>38.822429126047979</v>
      </c>
      <c r="K115" s="745">
        <f>'6'!K115</f>
        <v>16.963896581680011</v>
      </c>
      <c r="L115" s="746">
        <f>'6'!L115</f>
        <v>4.6993487230067332</v>
      </c>
      <c r="M115" s="747">
        <f>'6'!M115</f>
        <v>2.7920203387547553</v>
      </c>
      <c r="N115" s="720">
        <f t="shared" si="71"/>
        <v>0.24090158871462619</v>
      </c>
      <c r="O115" s="745">
        <f>'6'!O115</f>
        <v>0.24090158871462619</v>
      </c>
      <c r="P115" s="748">
        <f>'6'!P115</f>
        <v>0</v>
      </c>
      <c r="Q115" s="747">
        <f>'6'!Q115</f>
        <v>0.47160120725189253</v>
      </c>
      <c r="R115" s="2" t="s">
        <v>657</v>
      </c>
      <c r="S115" s="117"/>
      <c r="T115" s="117"/>
      <c r="U115" s="117"/>
      <c r="W115"/>
      <c r="X115"/>
      <c r="Y115"/>
      <c r="Z115"/>
      <c r="AA115"/>
      <c r="AB115"/>
      <c r="AC115"/>
      <c r="AD115"/>
      <c r="AE115"/>
      <c r="AF115"/>
      <c r="AG115"/>
      <c r="AH115"/>
      <c r="AI115"/>
      <c r="AJ115"/>
    </row>
    <row r="116" spans="1:36" ht="16.5" thickTop="1" thickBot="1">
      <c r="A116" s="577" t="s">
        <v>658</v>
      </c>
      <c r="B116" s="591" t="s">
        <v>489</v>
      </c>
      <c r="C116" s="592" t="s">
        <v>659</v>
      </c>
      <c r="D116" s="749">
        <f t="shared" ref="D116:Q116" si="73">D117+D121+D128+D130+D136+D139</f>
        <v>0</v>
      </c>
      <c r="E116" s="750">
        <f t="shared" si="73"/>
        <v>0</v>
      </c>
      <c r="F116" s="751">
        <f t="shared" si="73"/>
        <v>0</v>
      </c>
      <c r="G116" s="752">
        <f t="shared" si="73"/>
        <v>0</v>
      </c>
      <c r="H116" s="753">
        <f t="shared" si="73"/>
        <v>0</v>
      </c>
      <c r="I116" s="750">
        <f t="shared" si="73"/>
        <v>0</v>
      </c>
      <c r="J116" s="751">
        <f t="shared" si="73"/>
        <v>0</v>
      </c>
      <c r="K116" s="752">
        <f t="shared" si="73"/>
        <v>0</v>
      </c>
      <c r="L116" s="753">
        <f t="shared" si="73"/>
        <v>0</v>
      </c>
      <c r="M116" s="750">
        <f t="shared" si="73"/>
        <v>0</v>
      </c>
      <c r="N116" s="754">
        <f t="shared" si="71"/>
        <v>0</v>
      </c>
      <c r="O116" s="752">
        <f>O117+O121+O128+O130+O136+O139</f>
        <v>0</v>
      </c>
      <c r="P116" s="755">
        <f t="shared" si="73"/>
        <v>0</v>
      </c>
      <c r="Q116" s="750">
        <f t="shared" si="73"/>
        <v>0</v>
      </c>
      <c r="S116" s="117"/>
      <c r="T116" s="117"/>
      <c r="U116" s="117"/>
    </row>
    <row r="117" spans="1:36" ht="15.75" thickTop="1">
      <c r="A117" s="577"/>
      <c r="B117" s="600" t="s">
        <v>491</v>
      </c>
      <c r="C117" s="601" t="s">
        <v>6</v>
      </c>
      <c r="D117" s="714">
        <f>SUM(D118:D120)</f>
        <v>0</v>
      </c>
      <c r="E117" s="756">
        <f>SUM(F117:H117)</f>
        <v>0</v>
      </c>
      <c r="F117" s="757">
        <f>SUM(F118:F120)</f>
        <v>0</v>
      </c>
      <c r="G117" s="758">
        <f>SUM(G118:G120)</f>
        <v>0</v>
      </c>
      <c r="H117" s="759">
        <f>SUM(H118:H120)</f>
        <v>0</v>
      </c>
      <c r="I117" s="756">
        <f t="shared" ref="I117:I142" si="74">SUM(J117:L117)</f>
        <v>0</v>
      </c>
      <c r="J117" s="757">
        <f t="shared" ref="J117:Q117" si="75">SUM(J118:J120)</f>
        <v>0</v>
      </c>
      <c r="K117" s="758">
        <f t="shared" si="75"/>
        <v>0</v>
      </c>
      <c r="L117" s="759">
        <f t="shared" si="75"/>
        <v>0</v>
      </c>
      <c r="M117" s="756">
        <f t="shared" si="75"/>
        <v>0</v>
      </c>
      <c r="N117" s="760">
        <f t="shared" si="71"/>
        <v>0</v>
      </c>
      <c r="O117" s="758">
        <f>SUM(O118:O120)</f>
        <v>0</v>
      </c>
      <c r="P117" s="761">
        <f t="shared" si="75"/>
        <v>0</v>
      </c>
      <c r="Q117" s="756">
        <f t="shared" si="75"/>
        <v>0</v>
      </c>
      <c r="S117" s="117"/>
      <c r="T117" s="117"/>
      <c r="U117" s="117"/>
    </row>
    <row r="118" spans="1:36">
      <c r="A118" s="577"/>
      <c r="B118" s="609" t="s">
        <v>492</v>
      </c>
      <c r="C118" s="610" t="s">
        <v>8</v>
      </c>
      <c r="D118" s="762">
        <v>0</v>
      </c>
      <c r="E118" s="763">
        <f>SUM(F118:H118)</f>
        <v>0</v>
      </c>
      <c r="F118" s="764">
        <f t="shared" ref="F118:H120" si="76">IFERROR($D118*F144/100, 0)</f>
        <v>0</v>
      </c>
      <c r="G118" s="765">
        <f t="shared" si="76"/>
        <v>0</v>
      </c>
      <c r="H118" s="766">
        <f t="shared" si="76"/>
        <v>0</v>
      </c>
      <c r="I118" s="763">
        <f t="shared" si="74"/>
        <v>0</v>
      </c>
      <c r="J118" s="764">
        <f t="shared" ref="J118:M120" si="77">IFERROR($D118*J144/100, 0)</f>
        <v>0</v>
      </c>
      <c r="K118" s="765">
        <f t="shared" si="77"/>
        <v>0</v>
      </c>
      <c r="L118" s="766">
        <f t="shared" si="77"/>
        <v>0</v>
      </c>
      <c r="M118" s="763">
        <f t="shared" si="77"/>
        <v>0</v>
      </c>
      <c r="N118" s="767">
        <f t="shared" si="71"/>
        <v>0</v>
      </c>
      <c r="O118" s="765">
        <f t="shared" ref="O118:Q120" si="78">IFERROR($D118*O144/100, 0)</f>
        <v>0</v>
      </c>
      <c r="P118" s="768">
        <f t="shared" si="78"/>
        <v>0</v>
      </c>
      <c r="Q118" s="763">
        <f t="shared" si="78"/>
        <v>0</v>
      </c>
      <c r="R118" s="2" t="s">
        <v>1387</v>
      </c>
      <c r="S118" s="117"/>
      <c r="T118" s="117"/>
      <c r="U118" s="117"/>
    </row>
    <row r="119" spans="1:36">
      <c r="A119" s="577"/>
      <c r="B119" s="609" t="s">
        <v>660</v>
      </c>
      <c r="C119" s="610" t="s">
        <v>9</v>
      </c>
      <c r="D119" s="762">
        <v>0</v>
      </c>
      <c r="E119" s="763">
        <f t="shared" ref="E119:E138" si="79">SUM(F119:H119)</f>
        <v>0</v>
      </c>
      <c r="F119" s="764">
        <f t="shared" si="76"/>
        <v>0</v>
      </c>
      <c r="G119" s="765">
        <f t="shared" si="76"/>
        <v>0</v>
      </c>
      <c r="H119" s="766">
        <f t="shared" si="76"/>
        <v>0</v>
      </c>
      <c r="I119" s="763">
        <f t="shared" si="74"/>
        <v>0</v>
      </c>
      <c r="J119" s="764">
        <f t="shared" si="77"/>
        <v>0</v>
      </c>
      <c r="K119" s="765">
        <f t="shared" si="77"/>
        <v>0</v>
      </c>
      <c r="L119" s="766">
        <f t="shared" si="77"/>
        <v>0</v>
      </c>
      <c r="M119" s="763">
        <f t="shared" si="77"/>
        <v>0</v>
      </c>
      <c r="N119" s="767">
        <f t="shared" si="71"/>
        <v>0</v>
      </c>
      <c r="O119" s="765">
        <f t="shared" si="78"/>
        <v>0</v>
      </c>
      <c r="P119" s="768">
        <f t="shared" si="78"/>
        <v>0</v>
      </c>
      <c r="Q119" s="763">
        <f t="shared" si="78"/>
        <v>0</v>
      </c>
      <c r="R119" s="2" t="s">
        <v>1389</v>
      </c>
      <c r="S119" s="117"/>
      <c r="T119" s="117"/>
      <c r="U119" s="117"/>
    </row>
    <row r="120" spans="1:36">
      <c r="A120" s="577"/>
      <c r="B120" s="609" t="s">
        <v>661</v>
      </c>
      <c r="C120" s="610" t="s">
        <v>11</v>
      </c>
      <c r="D120" s="762">
        <v>0</v>
      </c>
      <c r="E120" s="763">
        <f t="shared" si="79"/>
        <v>0</v>
      </c>
      <c r="F120" s="764">
        <f t="shared" si="76"/>
        <v>0</v>
      </c>
      <c r="G120" s="765">
        <f t="shared" si="76"/>
        <v>0</v>
      </c>
      <c r="H120" s="766">
        <f t="shared" si="76"/>
        <v>0</v>
      </c>
      <c r="I120" s="763">
        <f t="shared" si="74"/>
        <v>0</v>
      </c>
      <c r="J120" s="764">
        <f t="shared" si="77"/>
        <v>0</v>
      </c>
      <c r="K120" s="765">
        <f t="shared" si="77"/>
        <v>0</v>
      </c>
      <c r="L120" s="766">
        <f t="shared" si="77"/>
        <v>0</v>
      </c>
      <c r="M120" s="763">
        <f t="shared" si="77"/>
        <v>0</v>
      </c>
      <c r="N120" s="767">
        <f t="shared" si="71"/>
        <v>0</v>
      </c>
      <c r="O120" s="765">
        <f t="shared" si="78"/>
        <v>0</v>
      </c>
      <c r="P120" s="768">
        <f t="shared" si="78"/>
        <v>0</v>
      </c>
      <c r="Q120" s="763">
        <f t="shared" si="78"/>
        <v>0</v>
      </c>
      <c r="R120" s="2" t="s">
        <v>1391</v>
      </c>
      <c r="S120" s="117"/>
      <c r="T120" s="117"/>
      <c r="U120" s="117"/>
    </row>
    <row r="121" spans="1:36">
      <c r="A121" s="577"/>
      <c r="B121" s="600" t="s">
        <v>149</v>
      </c>
      <c r="C121" s="618" t="s">
        <v>13</v>
      </c>
      <c r="D121" s="714">
        <f>SUM(D122:D127)</f>
        <v>0</v>
      </c>
      <c r="E121" s="756">
        <f t="shared" si="79"/>
        <v>0</v>
      </c>
      <c r="F121" s="757">
        <f>SUM(F122:F127)</f>
        <v>0</v>
      </c>
      <c r="G121" s="758">
        <f>SUM(G122:G127)</f>
        <v>0</v>
      </c>
      <c r="H121" s="759">
        <f>SUM(H122:H127)</f>
        <v>0</v>
      </c>
      <c r="I121" s="756">
        <f t="shared" si="74"/>
        <v>0</v>
      </c>
      <c r="J121" s="757">
        <f t="shared" ref="J121:Q121" si="80">SUM(J122:J127)</f>
        <v>0</v>
      </c>
      <c r="K121" s="758">
        <f t="shared" si="80"/>
        <v>0</v>
      </c>
      <c r="L121" s="759">
        <f t="shared" si="80"/>
        <v>0</v>
      </c>
      <c r="M121" s="756">
        <f t="shared" si="80"/>
        <v>0</v>
      </c>
      <c r="N121" s="760">
        <f t="shared" si="71"/>
        <v>0</v>
      </c>
      <c r="O121" s="758">
        <f>SUM(O122:O127)</f>
        <v>0</v>
      </c>
      <c r="P121" s="761">
        <f t="shared" si="80"/>
        <v>0</v>
      </c>
      <c r="Q121" s="756">
        <f t="shared" si="80"/>
        <v>0</v>
      </c>
      <c r="S121" s="117"/>
      <c r="T121" s="117"/>
      <c r="U121" s="117"/>
    </row>
    <row r="122" spans="1:36">
      <c r="A122" s="577"/>
      <c r="B122" s="609" t="s">
        <v>493</v>
      </c>
      <c r="C122" s="610" t="s">
        <v>15</v>
      </c>
      <c r="D122" s="762">
        <v>0</v>
      </c>
      <c r="E122" s="763">
        <f t="shared" si="79"/>
        <v>0</v>
      </c>
      <c r="F122" s="764">
        <f t="shared" ref="F122:H127" si="81">IFERROR($D122*F147/100, 0)</f>
        <v>0</v>
      </c>
      <c r="G122" s="765">
        <f t="shared" si="81"/>
        <v>0</v>
      </c>
      <c r="H122" s="766">
        <f t="shared" si="81"/>
        <v>0</v>
      </c>
      <c r="I122" s="763">
        <f t="shared" si="74"/>
        <v>0</v>
      </c>
      <c r="J122" s="764">
        <f t="shared" ref="J122:Q127" si="82">IFERROR($D122*J147/100, 0)</f>
        <v>0</v>
      </c>
      <c r="K122" s="765">
        <f t="shared" si="82"/>
        <v>0</v>
      </c>
      <c r="L122" s="766">
        <f t="shared" si="82"/>
        <v>0</v>
      </c>
      <c r="M122" s="763">
        <f t="shared" si="82"/>
        <v>0</v>
      </c>
      <c r="N122" s="767">
        <f t="shared" si="71"/>
        <v>0</v>
      </c>
      <c r="O122" s="765">
        <f t="shared" ref="O122:Q126" si="83">IFERROR($D122*O147/100, 0)</f>
        <v>0</v>
      </c>
      <c r="P122" s="768">
        <f t="shared" si="83"/>
        <v>0</v>
      </c>
      <c r="Q122" s="763">
        <f t="shared" si="83"/>
        <v>0</v>
      </c>
      <c r="R122" s="2" t="s">
        <v>1393</v>
      </c>
      <c r="S122" s="117"/>
      <c r="T122" s="117"/>
      <c r="U122" s="117"/>
    </row>
    <row r="123" spans="1:36">
      <c r="A123" s="577"/>
      <c r="B123" s="609" t="s">
        <v>495</v>
      </c>
      <c r="C123" s="610" t="s">
        <v>593</v>
      </c>
      <c r="D123" s="762">
        <v>0</v>
      </c>
      <c r="E123" s="763">
        <f t="shared" si="79"/>
        <v>0</v>
      </c>
      <c r="F123" s="764">
        <f t="shared" si="81"/>
        <v>0</v>
      </c>
      <c r="G123" s="765">
        <f t="shared" si="81"/>
        <v>0</v>
      </c>
      <c r="H123" s="766">
        <f t="shared" si="81"/>
        <v>0</v>
      </c>
      <c r="I123" s="763">
        <f t="shared" si="74"/>
        <v>0</v>
      </c>
      <c r="J123" s="764">
        <f t="shared" si="82"/>
        <v>0</v>
      </c>
      <c r="K123" s="765">
        <f t="shared" si="82"/>
        <v>0</v>
      </c>
      <c r="L123" s="766">
        <f t="shared" si="82"/>
        <v>0</v>
      </c>
      <c r="M123" s="763">
        <f t="shared" si="82"/>
        <v>0</v>
      </c>
      <c r="N123" s="767">
        <f t="shared" si="71"/>
        <v>0</v>
      </c>
      <c r="O123" s="765">
        <f t="shared" si="83"/>
        <v>0</v>
      </c>
      <c r="P123" s="768">
        <f t="shared" si="83"/>
        <v>0</v>
      </c>
      <c r="Q123" s="763">
        <f t="shared" si="83"/>
        <v>0</v>
      </c>
      <c r="R123" s="670" t="s">
        <v>1395</v>
      </c>
      <c r="S123" s="671" t="s">
        <v>1440</v>
      </c>
      <c r="T123" s="671" t="s">
        <v>1441</v>
      </c>
      <c r="U123" s="671" t="s">
        <v>1442</v>
      </c>
    </row>
    <row r="124" spans="1:36">
      <c r="A124" s="577"/>
      <c r="B124" s="609" t="s">
        <v>662</v>
      </c>
      <c r="C124" s="610" t="s">
        <v>21</v>
      </c>
      <c r="D124" s="762">
        <v>0</v>
      </c>
      <c r="E124" s="763">
        <f t="shared" si="79"/>
        <v>0</v>
      </c>
      <c r="F124" s="764">
        <f t="shared" si="81"/>
        <v>0</v>
      </c>
      <c r="G124" s="765">
        <f t="shared" si="81"/>
        <v>0</v>
      </c>
      <c r="H124" s="766">
        <f t="shared" si="81"/>
        <v>0</v>
      </c>
      <c r="I124" s="763">
        <f t="shared" si="74"/>
        <v>0</v>
      </c>
      <c r="J124" s="764">
        <f t="shared" si="82"/>
        <v>0</v>
      </c>
      <c r="K124" s="765">
        <f t="shared" si="82"/>
        <v>0</v>
      </c>
      <c r="L124" s="766">
        <f t="shared" si="82"/>
        <v>0</v>
      </c>
      <c r="M124" s="763">
        <f t="shared" si="82"/>
        <v>0</v>
      </c>
      <c r="N124" s="767">
        <f t="shared" si="71"/>
        <v>0</v>
      </c>
      <c r="O124" s="765">
        <f t="shared" si="83"/>
        <v>0</v>
      </c>
      <c r="P124" s="768">
        <f t="shared" si="83"/>
        <v>0</v>
      </c>
      <c r="Q124" s="763">
        <f t="shared" si="83"/>
        <v>0</v>
      </c>
      <c r="R124" s="670" t="s">
        <v>1397</v>
      </c>
      <c r="S124" s="117"/>
      <c r="T124" s="117"/>
      <c r="U124" s="117"/>
    </row>
    <row r="125" spans="1:36">
      <c r="A125" s="577"/>
      <c r="B125" s="609" t="s">
        <v>663</v>
      </c>
      <c r="C125" s="610" t="s">
        <v>23</v>
      </c>
      <c r="D125" s="762">
        <v>0</v>
      </c>
      <c r="E125" s="763">
        <f t="shared" si="79"/>
        <v>0</v>
      </c>
      <c r="F125" s="764">
        <f t="shared" si="81"/>
        <v>0</v>
      </c>
      <c r="G125" s="765">
        <f t="shared" si="81"/>
        <v>0</v>
      </c>
      <c r="H125" s="766">
        <f t="shared" si="81"/>
        <v>0</v>
      </c>
      <c r="I125" s="763">
        <f t="shared" ref="I125:I126" si="84">SUM(J125:L125)</f>
        <v>0</v>
      </c>
      <c r="J125" s="764">
        <f t="shared" si="82"/>
        <v>0</v>
      </c>
      <c r="K125" s="765">
        <f t="shared" si="82"/>
        <v>0</v>
      </c>
      <c r="L125" s="766">
        <f t="shared" si="82"/>
        <v>0</v>
      </c>
      <c r="M125" s="763">
        <f t="shared" si="82"/>
        <v>0</v>
      </c>
      <c r="N125" s="767">
        <f t="shared" si="71"/>
        <v>0</v>
      </c>
      <c r="O125" s="765">
        <f t="shared" si="83"/>
        <v>0</v>
      </c>
      <c r="P125" s="768">
        <f t="shared" si="83"/>
        <v>0</v>
      </c>
      <c r="Q125" s="763">
        <f t="shared" si="83"/>
        <v>0</v>
      </c>
      <c r="R125" s="670" t="s">
        <v>1399</v>
      </c>
      <c r="S125" s="117"/>
      <c r="T125" s="117"/>
      <c r="U125" s="117"/>
    </row>
    <row r="126" spans="1:36">
      <c r="A126" s="577"/>
      <c r="B126" s="609" t="s">
        <v>664</v>
      </c>
      <c r="C126" s="610" t="s">
        <v>25</v>
      </c>
      <c r="D126" s="762">
        <v>0</v>
      </c>
      <c r="E126" s="763">
        <f t="shared" si="79"/>
        <v>0</v>
      </c>
      <c r="F126" s="764">
        <f t="shared" si="81"/>
        <v>0</v>
      </c>
      <c r="G126" s="765">
        <f t="shared" si="81"/>
        <v>0</v>
      </c>
      <c r="H126" s="766">
        <f t="shared" si="81"/>
        <v>0</v>
      </c>
      <c r="I126" s="763">
        <f t="shared" si="84"/>
        <v>0</v>
      </c>
      <c r="J126" s="764">
        <f t="shared" si="82"/>
        <v>0</v>
      </c>
      <c r="K126" s="765">
        <f t="shared" si="82"/>
        <v>0</v>
      </c>
      <c r="L126" s="766">
        <f t="shared" si="82"/>
        <v>0</v>
      </c>
      <c r="M126" s="763">
        <f t="shared" si="82"/>
        <v>0</v>
      </c>
      <c r="N126" s="767">
        <f t="shared" si="71"/>
        <v>0</v>
      </c>
      <c r="O126" s="765">
        <f t="shared" si="83"/>
        <v>0</v>
      </c>
      <c r="P126" s="768">
        <f t="shared" si="83"/>
        <v>0</v>
      </c>
      <c r="Q126" s="763">
        <f t="shared" si="83"/>
        <v>0</v>
      </c>
      <c r="R126" s="670" t="s">
        <v>1401</v>
      </c>
      <c r="S126" s="117"/>
      <c r="T126" s="117"/>
      <c r="U126" s="117"/>
    </row>
    <row r="127" spans="1:36">
      <c r="A127" s="577"/>
      <c r="B127" s="609" t="s">
        <v>665</v>
      </c>
      <c r="C127" s="610" t="s">
        <v>666</v>
      </c>
      <c r="D127" s="762">
        <v>0</v>
      </c>
      <c r="E127" s="763">
        <f t="shared" si="79"/>
        <v>0</v>
      </c>
      <c r="F127" s="764">
        <f t="shared" si="81"/>
        <v>0</v>
      </c>
      <c r="G127" s="765">
        <f t="shared" si="81"/>
        <v>0</v>
      </c>
      <c r="H127" s="766">
        <f t="shared" si="81"/>
        <v>0</v>
      </c>
      <c r="I127" s="763">
        <f t="shared" si="74"/>
        <v>0</v>
      </c>
      <c r="J127" s="764">
        <f t="shared" si="82"/>
        <v>0</v>
      </c>
      <c r="K127" s="765">
        <f t="shared" si="82"/>
        <v>0</v>
      </c>
      <c r="L127" s="766">
        <f t="shared" si="82"/>
        <v>0</v>
      </c>
      <c r="M127" s="763">
        <f t="shared" si="82"/>
        <v>0</v>
      </c>
      <c r="N127" s="767">
        <f t="shared" si="71"/>
        <v>0</v>
      </c>
      <c r="O127" s="765">
        <f>IFERROR($D127*O152/100, 0)</f>
        <v>0</v>
      </c>
      <c r="P127" s="768">
        <f t="shared" si="82"/>
        <v>0</v>
      </c>
      <c r="Q127" s="763">
        <f t="shared" si="82"/>
        <v>0</v>
      </c>
      <c r="R127" s="670" t="s">
        <v>1403</v>
      </c>
      <c r="S127" s="117"/>
      <c r="T127" s="117"/>
      <c r="U127" s="117"/>
    </row>
    <row r="128" spans="1:36">
      <c r="A128" s="577"/>
      <c r="B128" s="600" t="s">
        <v>151</v>
      </c>
      <c r="C128" s="623" t="s">
        <v>29</v>
      </c>
      <c r="D128" s="714">
        <f>D129</f>
        <v>0</v>
      </c>
      <c r="E128" s="756">
        <f t="shared" si="79"/>
        <v>0</v>
      </c>
      <c r="F128" s="757">
        <f>F129</f>
        <v>0</v>
      </c>
      <c r="G128" s="758">
        <f>G129</f>
        <v>0</v>
      </c>
      <c r="H128" s="759">
        <f>H129</f>
        <v>0</v>
      </c>
      <c r="I128" s="756">
        <f t="shared" si="74"/>
        <v>0</v>
      </c>
      <c r="J128" s="757">
        <f t="shared" ref="J128:Q128" si="85">J129</f>
        <v>0</v>
      </c>
      <c r="K128" s="758">
        <f t="shared" si="85"/>
        <v>0</v>
      </c>
      <c r="L128" s="759">
        <f t="shared" si="85"/>
        <v>0</v>
      </c>
      <c r="M128" s="756">
        <f t="shared" si="85"/>
        <v>0</v>
      </c>
      <c r="N128" s="760">
        <f t="shared" si="71"/>
        <v>0</v>
      </c>
      <c r="O128" s="758">
        <f>O129</f>
        <v>0</v>
      </c>
      <c r="P128" s="761">
        <f t="shared" si="85"/>
        <v>0</v>
      </c>
      <c r="Q128" s="756">
        <f t="shared" si="85"/>
        <v>0</v>
      </c>
      <c r="S128" s="117"/>
      <c r="T128" s="117"/>
      <c r="U128" s="117"/>
    </row>
    <row r="129" spans="1:36">
      <c r="A129" s="577"/>
      <c r="B129" s="609" t="s">
        <v>496</v>
      </c>
      <c r="C129" s="624" t="s">
        <v>667</v>
      </c>
      <c r="D129" s="762">
        <v>0</v>
      </c>
      <c r="E129" s="763">
        <f t="shared" si="79"/>
        <v>0</v>
      </c>
      <c r="F129" s="764">
        <f>IFERROR($D129*F153/100, 0)</f>
        <v>0</v>
      </c>
      <c r="G129" s="765">
        <f>IFERROR($D129*G153/100, 0)</f>
        <v>0</v>
      </c>
      <c r="H129" s="766">
        <f>IFERROR($D129*H153/100, 0)</f>
        <v>0</v>
      </c>
      <c r="I129" s="763">
        <f t="shared" si="74"/>
        <v>0</v>
      </c>
      <c r="J129" s="764">
        <f t="shared" ref="J129:Q129" si="86">IFERROR($D129*J153/100, 0)</f>
        <v>0</v>
      </c>
      <c r="K129" s="765">
        <f t="shared" si="86"/>
        <v>0</v>
      </c>
      <c r="L129" s="766">
        <f t="shared" si="86"/>
        <v>0</v>
      </c>
      <c r="M129" s="763">
        <f t="shared" si="86"/>
        <v>0</v>
      </c>
      <c r="N129" s="767">
        <f t="shared" si="71"/>
        <v>0</v>
      </c>
      <c r="O129" s="765">
        <f>IFERROR($D129*O153/100, 0)</f>
        <v>0</v>
      </c>
      <c r="P129" s="768">
        <f t="shared" si="86"/>
        <v>0</v>
      </c>
      <c r="Q129" s="763">
        <f t="shared" si="86"/>
        <v>0</v>
      </c>
      <c r="R129" s="670" t="s">
        <v>1405</v>
      </c>
      <c r="S129" s="117"/>
      <c r="T129" s="117"/>
      <c r="U129" s="117"/>
    </row>
    <row r="130" spans="1:36">
      <c r="A130" s="577"/>
      <c r="B130" s="600" t="s">
        <v>153</v>
      </c>
      <c r="C130" s="623" t="s">
        <v>35</v>
      </c>
      <c r="D130" s="714">
        <f>D131+D135</f>
        <v>0</v>
      </c>
      <c r="E130" s="756">
        <f t="shared" si="79"/>
        <v>0</v>
      </c>
      <c r="F130" s="757">
        <f>F131+F135</f>
        <v>0</v>
      </c>
      <c r="G130" s="758">
        <f>G131+G135</f>
        <v>0</v>
      </c>
      <c r="H130" s="759">
        <f>H131+H135</f>
        <v>0</v>
      </c>
      <c r="I130" s="756">
        <f t="shared" si="74"/>
        <v>0</v>
      </c>
      <c r="J130" s="757">
        <f t="shared" ref="J130:Q130" si="87">J131+J135</f>
        <v>0</v>
      </c>
      <c r="K130" s="758">
        <f t="shared" si="87"/>
        <v>0</v>
      </c>
      <c r="L130" s="759">
        <f t="shared" si="87"/>
        <v>0</v>
      </c>
      <c r="M130" s="756">
        <f t="shared" si="87"/>
        <v>0</v>
      </c>
      <c r="N130" s="760">
        <f t="shared" si="71"/>
        <v>0</v>
      </c>
      <c r="O130" s="758">
        <f>O131+O135</f>
        <v>0</v>
      </c>
      <c r="P130" s="761">
        <f t="shared" si="87"/>
        <v>0</v>
      </c>
      <c r="Q130" s="756">
        <f t="shared" si="87"/>
        <v>0</v>
      </c>
      <c r="R130" s="670"/>
      <c r="S130" s="117"/>
      <c r="T130" s="117"/>
      <c r="U130" s="117"/>
    </row>
    <row r="131" spans="1:36">
      <c r="A131" s="577"/>
      <c r="B131" s="609" t="s">
        <v>497</v>
      </c>
      <c r="C131" s="624" t="s">
        <v>37</v>
      </c>
      <c r="D131" s="762">
        <v>0</v>
      </c>
      <c r="E131" s="763">
        <f t="shared" si="79"/>
        <v>0</v>
      </c>
      <c r="F131" s="764">
        <f>IFERROR($D131*F154/100, 0)</f>
        <v>0</v>
      </c>
      <c r="G131" s="765">
        <f>IFERROR($D131*G154/100, 0)</f>
        <v>0</v>
      </c>
      <c r="H131" s="766">
        <f>IFERROR($D131*H154/100, 0)</f>
        <v>0</v>
      </c>
      <c r="I131" s="763">
        <f t="shared" si="74"/>
        <v>0</v>
      </c>
      <c r="J131" s="764">
        <f>IFERROR($D131*J154/100, 0)</f>
        <v>0</v>
      </c>
      <c r="K131" s="765">
        <f>IFERROR($D131*K154/100, 0)</f>
        <v>0</v>
      </c>
      <c r="L131" s="766">
        <f>IFERROR($D131*L154/100, 0)</f>
        <v>0</v>
      </c>
      <c r="M131" s="763">
        <f>IFERROR($D131*M154/100, 0)</f>
        <v>0</v>
      </c>
      <c r="N131" s="767">
        <f t="shared" si="71"/>
        <v>0</v>
      </c>
      <c r="O131" s="765">
        <f>IFERROR($D131*O154/100, 0)</f>
        <v>0</v>
      </c>
      <c r="P131" s="768">
        <f>IFERROR($D131*P154/100, 0)</f>
        <v>0</v>
      </c>
      <c r="Q131" s="763">
        <f>IFERROR($D131*Q154/100, 0)</f>
        <v>0</v>
      </c>
      <c r="R131" s="670" t="s">
        <v>1409</v>
      </c>
      <c r="S131" s="117"/>
      <c r="T131" s="117"/>
      <c r="U131" s="117"/>
    </row>
    <row r="132" spans="1:36">
      <c r="A132" s="577"/>
      <c r="B132" s="609" t="s">
        <v>498</v>
      </c>
      <c r="C132" s="634" t="s">
        <v>40</v>
      </c>
      <c r="D132" s="762">
        <v>0</v>
      </c>
      <c r="E132" s="763">
        <f t="shared" si="79"/>
        <v>0</v>
      </c>
      <c r="F132" s="764">
        <f t="shared" ref="F132:H135" si="88">IFERROR($D132*F155/100, 0)</f>
        <v>0</v>
      </c>
      <c r="G132" s="765">
        <f t="shared" si="88"/>
        <v>0</v>
      </c>
      <c r="H132" s="766">
        <f t="shared" si="88"/>
        <v>0</v>
      </c>
      <c r="I132" s="763">
        <f t="shared" ref="I132:I134" si="89">SUM(J132:L132)</f>
        <v>0</v>
      </c>
      <c r="J132" s="764">
        <f t="shared" ref="J132:Q135" si="90">IFERROR($D132*J155/100, 0)</f>
        <v>0</v>
      </c>
      <c r="K132" s="765">
        <f t="shared" si="90"/>
        <v>0</v>
      </c>
      <c r="L132" s="766">
        <f t="shared" si="90"/>
        <v>0</v>
      </c>
      <c r="M132" s="763">
        <f t="shared" si="90"/>
        <v>0</v>
      </c>
      <c r="N132" s="767">
        <f t="shared" si="71"/>
        <v>0</v>
      </c>
      <c r="O132" s="765">
        <f t="shared" ref="O132:Q134" si="91">IFERROR($D132*O155/100, 0)</f>
        <v>0</v>
      </c>
      <c r="P132" s="768">
        <f t="shared" si="91"/>
        <v>0</v>
      </c>
      <c r="Q132" s="763">
        <f t="shared" si="91"/>
        <v>0</v>
      </c>
      <c r="R132" s="670" t="s">
        <v>1411</v>
      </c>
      <c r="S132" s="117"/>
      <c r="T132" s="117"/>
      <c r="U132" s="117"/>
    </row>
    <row r="133" spans="1:36">
      <c r="A133" s="577"/>
      <c r="B133" s="609" t="s">
        <v>499</v>
      </c>
      <c r="C133" s="634" t="s">
        <v>43</v>
      </c>
      <c r="D133" s="762">
        <v>0</v>
      </c>
      <c r="E133" s="763">
        <f t="shared" si="79"/>
        <v>0</v>
      </c>
      <c r="F133" s="764">
        <f t="shared" si="88"/>
        <v>0</v>
      </c>
      <c r="G133" s="765">
        <f t="shared" si="88"/>
        <v>0</v>
      </c>
      <c r="H133" s="766">
        <f t="shared" si="88"/>
        <v>0</v>
      </c>
      <c r="I133" s="763">
        <f t="shared" si="89"/>
        <v>0</v>
      </c>
      <c r="J133" s="764">
        <f t="shared" si="90"/>
        <v>0</v>
      </c>
      <c r="K133" s="765">
        <f t="shared" si="90"/>
        <v>0</v>
      </c>
      <c r="L133" s="766">
        <f t="shared" si="90"/>
        <v>0</v>
      </c>
      <c r="M133" s="763">
        <f t="shared" si="90"/>
        <v>0</v>
      </c>
      <c r="N133" s="767">
        <f t="shared" si="71"/>
        <v>0</v>
      </c>
      <c r="O133" s="765">
        <f t="shared" si="91"/>
        <v>0</v>
      </c>
      <c r="P133" s="768">
        <f t="shared" si="91"/>
        <v>0</v>
      </c>
      <c r="Q133" s="763">
        <f t="shared" si="91"/>
        <v>0</v>
      </c>
      <c r="R133" s="670" t="s">
        <v>1413</v>
      </c>
      <c r="S133" s="117"/>
      <c r="T133" s="117"/>
      <c r="U133" s="117"/>
    </row>
    <row r="134" spans="1:36" ht="26.25">
      <c r="A134" s="577"/>
      <c r="B134" s="609" t="s">
        <v>500</v>
      </c>
      <c r="C134" s="634" t="s">
        <v>603</v>
      </c>
      <c r="D134" s="762">
        <v>0</v>
      </c>
      <c r="E134" s="763">
        <f t="shared" si="79"/>
        <v>0</v>
      </c>
      <c r="F134" s="764">
        <f t="shared" si="88"/>
        <v>0</v>
      </c>
      <c r="G134" s="765">
        <f t="shared" si="88"/>
        <v>0</v>
      </c>
      <c r="H134" s="766">
        <f t="shared" si="88"/>
        <v>0</v>
      </c>
      <c r="I134" s="763">
        <f t="shared" si="89"/>
        <v>0</v>
      </c>
      <c r="J134" s="764">
        <f t="shared" si="90"/>
        <v>0</v>
      </c>
      <c r="K134" s="765">
        <f t="shared" si="90"/>
        <v>0</v>
      </c>
      <c r="L134" s="766">
        <f t="shared" si="90"/>
        <v>0</v>
      </c>
      <c r="M134" s="763">
        <f t="shared" si="90"/>
        <v>0</v>
      </c>
      <c r="N134" s="767">
        <f t="shared" si="71"/>
        <v>0</v>
      </c>
      <c r="O134" s="765">
        <f t="shared" si="91"/>
        <v>0</v>
      </c>
      <c r="P134" s="768">
        <f t="shared" si="91"/>
        <v>0</v>
      </c>
      <c r="Q134" s="763">
        <f t="shared" si="91"/>
        <v>0</v>
      </c>
      <c r="R134" s="670" t="s">
        <v>1415</v>
      </c>
      <c r="S134" s="117"/>
      <c r="T134" s="117"/>
      <c r="U134" s="117"/>
    </row>
    <row r="135" spans="1:36" ht="26.25">
      <c r="A135" s="577"/>
      <c r="B135" s="609" t="s">
        <v>501</v>
      </c>
      <c r="C135" s="634" t="s">
        <v>604</v>
      </c>
      <c r="D135" s="762">
        <v>0</v>
      </c>
      <c r="E135" s="763">
        <f t="shared" si="79"/>
        <v>0</v>
      </c>
      <c r="F135" s="764">
        <f t="shared" si="88"/>
        <v>0</v>
      </c>
      <c r="G135" s="765">
        <f t="shared" si="88"/>
        <v>0</v>
      </c>
      <c r="H135" s="766">
        <f t="shared" si="88"/>
        <v>0</v>
      </c>
      <c r="I135" s="763">
        <f t="shared" si="74"/>
        <v>0</v>
      </c>
      <c r="J135" s="764">
        <f t="shared" si="90"/>
        <v>0</v>
      </c>
      <c r="K135" s="765">
        <f t="shared" si="90"/>
        <v>0</v>
      </c>
      <c r="L135" s="766">
        <f t="shared" si="90"/>
        <v>0</v>
      </c>
      <c r="M135" s="763">
        <f t="shared" si="90"/>
        <v>0</v>
      </c>
      <c r="N135" s="767">
        <f t="shared" si="71"/>
        <v>0</v>
      </c>
      <c r="O135" s="765">
        <f>IFERROR($D135*O158/100, 0)</f>
        <v>0</v>
      </c>
      <c r="P135" s="768">
        <f t="shared" si="90"/>
        <v>0</v>
      </c>
      <c r="Q135" s="763">
        <f t="shared" si="90"/>
        <v>0</v>
      </c>
      <c r="R135" s="670" t="s">
        <v>1417</v>
      </c>
      <c r="S135" s="117"/>
      <c r="T135" s="117"/>
      <c r="U135" s="117"/>
    </row>
    <row r="136" spans="1:36">
      <c r="A136" s="577"/>
      <c r="B136" s="600" t="s">
        <v>155</v>
      </c>
      <c r="C136" s="636" t="s">
        <v>51</v>
      </c>
      <c r="D136" s="724">
        <f>D137+D138</f>
        <v>0</v>
      </c>
      <c r="E136" s="725">
        <f t="shared" si="79"/>
        <v>0</v>
      </c>
      <c r="F136" s="769">
        <f>F137+F138</f>
        <v>0</v>
      </c>
      <c r="G136" s="770">
        <f>G137+G138</f>
        <v>0</v>
      </c>
      <c r="H136" s="771">
        <f>H137+H138</f>
        <v>0</v>
      </c>
      <c r="I136" s="725">
        <f t="shared" si="74"/>
        <v>0</v>
      </c>
      <c r="J136" s="769">
        <f t="shared" ref="J136:Q136" si="92">J137+J138</f>
        <v>0</v>
      </c>
      <c r="K136" s="770">
        <f t="shared" si="92"/>
        <v>0</v>
      </c>
      <c r="L136" s="771">
        <f t="shared" si="92"/>
        <v>0</v>
      </c>
      <c r="M136" s="725">
        <f t="shared" si="92"/>
        <v>0</v>
      </c>
      <c r="N136" s="772">
        <f t="shared" si="71"/>
        <v>0</v>
      </c>
      <c r="O136" s="770">
        <f>O137+O138</f>
        <v>0</v>
      </c>
      <c r="P136" s="773">
        <f t="shared" si="92"/>
        <v>0</v>
      </c>
      <c r="Q136" s="725">
        <f t="shared" si="92"/>
        <v>0</v>
      </c>
      <c r="S136" s="117"/>
      <c r="T136" s="117"/>
      <c r="U136" s="117"/>
    </row>
    <row r="137" spans="1:36">
      <c r="A137" s="577"/>
      <c r="B137" s="643" t="s">
        <v>668</v>
      </c>
      <c r="C137" s="644" t="s">
        <v>53</v>
      </c>
      <c r="D137" s="774">
        <v>0</v>
      </c>
      <c r="E137" s="763">
        <f t="shared" si="79"/>
        <v>0</v>
      </c>
      <c r="F137" s="764">
        <f t="shared" ref="F137:H138" si="93">IFERROR($D137*F159/100, 0)</f>
        <v>0</v>
      </c>
      <c r="G137" s="765">
        <f t="shared" si="93"/>
        <v>0</v>
      </c>
      <c r="H137" s="766">
        <f t="shared" si="93"/>
        <v>0</v>
      </c>
      <c r="I137" s="763">
        <f t="shared" si="74"/>
        <v>0</v>
      </c>
      <c r="J137" s="764">
        <f t="shared" ref="J137:M138" si="94">IFERROR($D137*J159/100, 0)</f>
        <v>0</v>
      </c>
      <c r="K137" s="765">
        <f t="shared" si="94"/>
        <v>0</v>
      </c>
      <c r="L137" s="766">
        <f t="shared" si="94"/>
        <v>0</v>
      </c>
      <c r="M137" s="763">
        <f t="shared" si="94"/>
        <v>0</v>
      </c>
      <c r="N137" s="767">
        <f t="shared" si="71"/>
        <v>0</v>
      </c>
      <c r="O137" s="765">
        <f t="shared" ref="O137:Q138" si="95">IFERROR($D137*O159/100, 0)</f>
        <v>0</v>
      </c>
      <c r="P137" s="768">
        <f t="shared" si="95"/>
        <v>0</v>
      </c>
      <c r="Q137" s="763">
        <f t="shared" si="95"/>
        <v>0</v>
      </c>
      <c r="R137" s="2" t="s">
        <v>1419</v>
      </c>
      <c r="S137" s="117"/>
      <c r="T137" s="117"/>
      <c r="U137" s="117"/>
    </row>
    <row r="138" spans="1:36">
      <c r="A138" s="577"/>
      <c r="B138" s="643" t="s">
        <v>669</v>
      </c>
      <c r="C138" s="651" t="s">
        <v>670</v>
      </c>
      <c r="D138" s="774">
        <v>0</v>
      </c>
      <c r="E138" s="763">
        <f t="shared" si="79"/>
        <v>0</v>
      </c>
      <c r="F138" s="764">
        <f t="shared" si="93"/>
        <v>0</v>
      </c>
      <c r="G138" s="765">
        <f t="shared" si="93"/>
        <v>0</v>
      </c>
      <c r="H138" s="766">
        <f t="shared" si="93"/>
        <v>0</v>
      </c>
      <c r="I138" s="763">
        <f t="shared" si="74"/>
        <v>0</v>
      </c>
      <c r="J138" s="764">
        <f t="shared" si="94"/>
        <v>0</v>
      </c>
      <c r="K138" s="765">
        <f t="shared" si="94"/>
        <v>0</v>
      </c>
      <c r="L138" s="766">
        <f t="shared" si="94"/>
        <v>0</v>
      </c>
      <c r="M138" s="763">
        <f t="shared" si="94"/>
        <v>0</v>
      </c>
      <c r="N138" s="767">
        <f t="shared" si="71"/>
        <v>0</v>
      </c>
      <c r="O138" s="765">
        <f t="shared" si="95"/>
        <v>0</v>
      </c>
      <c r="P138" s="768">
        <f t="shared" si="95"/>
        <v>0</v>
      </c>
      <c r="Q138" s="763">
        <f t="shared" si="95"/>
        <v>0</v>
      </c>
      <c r="R138" s="2" t="s">
        <v>1421</v>
      </c>
      <c r="S138" s="117"/>
      <c r="T138" s="117"/>
      <c r="U138" s="117"/>
    </row>
    <row r="139" spans="1:36">
      <c r="A139" s="577"/>
      <c r="B139" s="652" t="s">
        <v>157</v>
      </c>
      <c r="C139" s="653" t="s">
        <v>605</v>
      </c>
      <c r="D139" s="724">
        <f>D140+D141+D142</f>
        <v>0</v>
      </c>
      <c r="E139" s="725">
        <f t="shared" ref="E139:Q139" si="96">E140+E141+E142</f>
        <v>0</v>
      </c>
      <c r="F139" s="724">
        <f t="shared" si="96"/>
        <v>0</v>
      </c>
      <c r="G139" s="775">
        <f t="shared" si="96"/>
        <v>0</v>
      </c>
      <c r="H139" s="776">
        <f t="shared" si="96"/>
        <v>0</v>
      </c>
      <c r="I139" s="725">
        <f t="shared" si="96"/>
        <v>0</v>
      </c>
      <c r="J139" s="775">
        <f t="shared" si="96"/>
        <v>0</v>
      </c>
      <c r="K139" s="775">
        <f t="shared" si="96"/>
        <v>0</v>
      </c>
      <c r="L139" s="777">
        <f t="shared" si="96"/>
        <v>0</v>
      </c>
      <c r="M139" s="778">
        <f t="shared" si="96"/>
        <v>0</v>
      </c>
      <c r="N139" s="772">
        <f t="shared" si="71"/>
        <v>0</v>
      </c>
      <c r="O139" s="775">
        <f>O140+O141+O142</f>
        <v>0</v>
      </c>
      <c r="P139" s="779">
        <f t="shared" si="96"/>
        <v>0</v>
      </c>
      <c r="Q139" s="778">
        <f t="shared" si="96"/>
        <v>0</v>
      </c>
      <c r="S139" s="117"/>
      <c r="T139" s="117"/>
      <c r="U139" s="117"/>
    </row>
    <row r="140" spans="1:36">
      <c r="A140" s="577"/>
      <c r="B140" s="654" t="s">
        <v>502</v>
      </c>
      <c r="C140" s="651" t="s">
        <v>47</v>
      </c>
      <c r="D140" s="780">
        <v>0</v>
      </c>
      <c r="E140" s="763">
        <f>SUM(F140:H140)</f>
        <v>0</v>
      </c>
      <c r="F140" s="764">
        <f t="shared" ref="F140:H142" si="97">IFERROR($D140*F161/100, 0)</f>
        <v>0</v>
      </c>
      <c r="G140" s="765">
        <f t="shared" si="97"/>
        <v>0</v>
      </c>
      <c r="H140" s="766">
        <f t="shared" si="97"/>
        <v>0</v>
      </c>
      <c r="I140" s="763">
        <f t="shared" si="74"/>
        <v>0</v>
      </c>
      <c r="J140" s="764">
        <f t="shared" ref="J140:M142" si="98">IFERROR($D140*J161/100, 0)</f>
        <v>0</v>
      </c>
      <c r="K140" s="765">
        <f t="shared" si="98"/>
        <v>0</v>
      </c>
      <c r="L140" s="766">
        <f t="shared" si="98"/>
        <v>0</v>
      </c>
      <c r="M140" s="763">
        <f t="shared" si="98"/>
        <v>0</v>
      </c>
      <c r="N140" s="767">
        <f t="shared" si="71"/>
        <v>0</v>
      </c>
      <c r="O140" s="765">
        <f t="shared" ref="O140:Q142" si="99">IFERROR($D140*O161/100, 0)</f>
        <v>0</v>
      </c>
      <c r="P140" s="768">
        <f t="shared" si="99"/>
        <v>0</v>
      </c>
      <c r="Q140" s="763">
        <f t="shared" si="99"/>
        <v>0</v>
      </c>
      <c r="R140" s="2" t="s">
        <v>1423</v>
      </c>
      <c r="S140" s="117"/>
      <c r="T140" s="117"/>
      <c r="U140" s="117"/>
    </row>
    <row r="141" spans="1:36">
      <c r="A141" s="577"/>
      <c r="B141" s="643" t="s">
        <v>503</v>
      </c>
      <c r="C141" s="651" t="s">
        <v>1439</v>
      </c>
      <c r="D141" s="780">
        <v>0</v>
      </c>
      <c r="E141" s="763">
        <f>SUM(F141:H141)</f>
        <v>0</v>
      </c>
      <c r="F141" s="764">
        <f t="shared" si="97"/>
        <v>0</v>
      </c>
      <c r="G141" s="765">
        <f t="shared" si="97"/>
        <v>0</v>
      </c>
      <c r="H141" s="766">
        <f t="shared" si="97"/>
        <v>0</v>
      </c>
      <c r="I141" s="763">
        <f t="shared" si="74"/>
        <v>0</v>
      </c>
      <c r="J141" s="764">
        <f t="shared" si="98"/>
        <v>0</v>
      </c>
      <c r="K141" s="765">
        <f t="shared" si="98"/>
        <v>0</v>
      </c>
      <c r="L141" s="766">
        <f t="shared" si="98"/>
        <v>0</v>
      </c>
      <c r="M141" s="763">
        <f t="shared" si="98"/>
        <v>0</v>
      </c>
      <c r="N141" s="767">
        <f t="shared" si="71"/>
        <v>0</v>
      </c>
      <c r="O141" s="765">
        <f t="shared" si="99"/>
        <v>0</v>
      </c>
      <c r="P141" s="768">
        <f t="shared" si="99"/>
        <v>0</v>
      </c>
      <c r="Q141" s="763">
        <f t="shared" si="99"/>
        <v>0</v>
      </c>
      <c r="R141" s="2" t="s">
        <v>1425</v>
      </c>
      <c r="S141" s="117"/>
      <c r="T141" s="117"/>
      <c r="U141" s="117"/>
    </row>
    <row r="142" spans="1:36" ht="15.75" thickBot="1">
      <c r="A142" s="577"/>
      <c r="B142" s="701" t="s">
        <v>504</v>
      </c>
      <c r="C142" s="656"/>
      <c r="D142" s="762">
        <v>0</v>
      </c>
      <c r="E142" s="763">
        <f>SUM(F142:H142)</f>
        <v>0</v>
      </c>
      <c r="F142" s="764">
        <f t="shared" si="97"/>
        <v>0</v>
      </c>
      <c r="G142" s="765">
        <f t="shared" si="97"/>
        <v>0</v>
      </c>
      <c r="H142" s="766">
        <f t="shared" si="97"/>
        <v>0</v>
      </c>
      <c r="I142" s="763">
        <f t="shared" si="74"/>
        <v>0</v>
      </c>
      <c r="J142" s="764">
        <f t="shared" si="98"/>
        <v>0</v>
      </c>
      <c r="K142" s="765">
        <f t="shared" si="98"/>
        <v>0</v>
      </c>
      <c r="L142" s="766">
        <f t="shared" si="98"/>
        <v>0</v>
      </c>
      <c r="M142" s="763">
        <f t="shared" si="98"/>
        <v>0</v>
      </c>
      <c r="N142" s="767">
        <f t="shared" si="71"/>
        <v>0</v>
      </c>
      <c r="O142" s="765">
        <f t="shared" si="99"/>
        <v>0</v>
      </c>
      <c r="P142" s="768">
        <f t="shared" si="99"/>
        <v>0</v>
      </c>
      <c r="Q142" s="763">
        <f t="shared" si="99"/>
        <v>0</v>
      </c>
      <c r="R142" s="2" t="s">
        <v>1427</v>
      </c>
      <c r="S142" s="117"/>
      <c r="T142" s="117"/>
      <c r="U142" s="117"/>
    </row>
    <row r="143" spans="1:36" ht="64.5" thickBot="1">
      <c r="A143" s="577"/>
      <c r="B143" s="579" t="s">
        <v>191</v>
      </c>
      <c r="C143" s="709" t="s">
        <v>671</v>
      </c>
      <c r="D143" s="798" t="s">
        <v>239</v>
      </c>
      <c r="E143" s="799" t="s">
        <v>240</v>
      </c>
      <c r="F143" s="800" t="s">
        <v>241</v>
      </c>
      <c r="G143" s="801" t="s">
        <v>242</v>
      </c>
      <c r="H143" s="802" t="s">
        <v>243</v>
      </c>
      <c r="I143" s="803" t="s">
        <v>244</v>
      </c>
      <c r="J143" s="800" t="s">
        <v>245</v>
      </c>
      <c r="K143" s="801" t="s">
        <v>246</v>
      </c>
      <c r="L143" s="804" t="s">
        <v>247</v>
      </c>
      <c r="M143" s="805" t="s">
        <v>248</v>
      </c>
      <c r="N143" s="806" t="s">
        <v>249</v>
      </c>
      <c r="O143" s="807" t="s">
        <v>250</v>
      </c>
      <c r="P143" s="807" t="s">
        <v>251</v>
      </c>
      <c r="Q143" s="808" t="s">
        <v>252</v>
      </c>
      <c r="S143" s="117"/>
      <c r="T143" s="117"/>
      <c r="U143" s="117"/>
    </row>
    <row r="144" spans="1:36" s="2" customFormat="1">
      <c r="A144" s="577"/>
      <c r="B144" s="712" t="s">
        <v>193</v>
      </c>
      <c r="C144" s="713" t="s">
        <v>672</v>
      </c>
      <c r="D144" s="714">
        <f t="shared" ref="D144:D164" si="100">O144+E144+I144+M144+P144+Q144</f>
        <v>100</v>
      </c>
      <c r="E144" s="715">
        <f t="shared" ref="E144:E164" si="101">SUM(F144:H144)</f>
        <v>30.32298914552721</v>
      </c>
      <c r="F144" s="716">
        <f>'4'!F$242</f>
        <v>4.2020072333336707</v>
      </c>
      <c r="G144" s="717">
        <f>'4'!G$242</f>
        <v>2.6753360982776417</v>
      </c>
      <c r="H144" s="718">
        <f>'4'!H$242</f>
        <v>23.445645813915895</v>
      </c>
      <c r="I144" s="715">
        <f t="shared" ref="I144:I164" si="102">SUM(J144:L144)</f>
        <v>50.56933401192601</v>
      </c>
      <c r="J144" s="716">
        <f>'4'!J$242</f>
        <v>22.588145972971603</v>
      </c>
      <c r="K144" s="717">
        <f>'4'!K$242</f>
        <v>19.91871331354325</v>
      </c>
      <c r="L144" s="718">
        <f>'4'!L$242</f>
        <v>8.0624747254111551</v>
      </c>
      <c r="M144" s="719">
        <f>'4'!M$242</f>
        <v>4.4979270415765482</v>
      </c>
      <c r="N144" s="720">
        <f t="shared" ref="N144:N164" si="103">O144+P144</f>
        <v>6.3381174170547103</v>
      </c>
      <c r="O144" s="717">
        <f>'4'!O$242</f>
        <v>6.3381174170547103</v>
      </c>
      <c r="P144" s="721">
        <f>'4'!P$242</f>
        <v>0</v>
      </c>
      <c r="Q144" s="719">
        <f>'4'!Q$242</f>
        <v>8.2716323839155361</v>
      </c>
      <c r="S144" s="117"/>
      <c r="T144" s="117"/>
      <c r="U144" s="117"/>
      <c r="W144"/>
      <c r="X144"/>
      <c r="Y144"/>
      <c r="Z144"/>
      <c r="AA144"/>
      <c r="AB144"/>
      <c r="AC144"/>
      <c r="AD144"/>
      <c r="AE144"/>
      <c r="AF144"/>
      <c r="AG144"/>
      <c r="AH144"/>
      <c r="AI144"/>
      <c r="AJ144"/>
    </row>
    <row r="145" spans="1:36" s="2" customFormat="1">
      <c r="A145" s="577"/>
      <c r="B145" s="722" t="s">
        <v>195</v>
      </c>
      <c r="C145" s="723" t="s">
        <v>673</v>
      </c>
      <c r="D145" s="724">
        <f t="shared" si="100"/>
        <v>100</v>
      </c>
      <c r="E145" s="725">
        <f t="shared" si="101"/>
        <v>30.32298914552721</v>
      </c>
      <c r="F145" s="726">
        <f>'4'!F$242</f>
        <v>4.2020072333336707</v>
      </c>
      <c r="G145" s="727">
        <f>'4'!G$242</f>
        <v>2.6753360982776417</v>
      </c>
      <c r="H145" s="728">
        <f>'4'!H$242</f>
        <v>23.445645813915895</v>
      </c>
      <c r="I145" s="725">
        <f t="shared" si="102"/>
        <v>50.56933401192601</v>
      </c>
      <c r="J145" s="726">
        <f>'4'!J$242</f>
        <v>22.588145972971603</v>
      </c>
      <c r="K145" s="727">
        <f>'4'!K$242</f>
        <v>19.91871331354325</v>
      </c>
      <c r="L145" s="728">
        <f>'4'!L$242</f>
        <v>8.0624747254111551</v>
      </c>
      <c r="M145" s="729">
        <f>'4'!M$242</f>
        <v>4.4979270415765482</v>
      </c>
      <c r="N145" s="720">
        <f t="shared" si="103"/>
        <v>6.3381174170547103</v>
      </c>
      <c r="O145" s="727">
        <f>'4'!O$242</f>
        <v>6.3381174170547103</v>
      </c>
      <c r="P145" s="730">
        <f>'4'!P$242</f>
        <v>0</v>
      </c>
      <c r="Q145" s="729">
        <f>'4'!Q$242</f>
        <v>8.2716323839155361</v>
      </c>
      <c r="S145" s="117"/>
      <c r="T145" s="117"/>
      <c r="U145" s="117"/>
      <c r="W145"/>
      <c r="X145"/>
      <c r="Y145"/>
      <c r="Z145"/>
      <c r="AA145"/>
      <c r="AB145"/>
      <c r="AC145"/>
      <c r="AD145"/>
      <c r="AE145"/>
      <c r="AF145"/>
      <c r="AG145"/>
      <c r="AH145"/>
      <c r="AI145"/>
      <c r="AJ145"/>
    </row>
    <row r="146" spans="1:36" s="2" customFormat="1">
      <c r="A146" s="577"/>
      <c r="B146" s="722" t="s">
        <v>203</v>
      </c>
      <c r="C146" s="723" t="s">
        <v>674</v>
      </c>
      <c r="D146" s="724">
        <f t="shared" si="100"/>
        <v>100</v>
      </c>
      <c r="E146" s="725">
        <f t="shared" si="101"/>
        <v>30.32298914552721</v>
      </c>
      <c r="F146" s="726">
        <f>'4'!F$242</f>
        <v>4.2020072333336707</v>
      </c>
      <c r="G146" s="727">
        <f>'4'!G$242</f>
        <v>2.6753360982776417</v>
      </c>
      <c r="H146" s="728">
        <f>'4'!H$242</f>
        <v>23.445645813915895</v>
      </c>
      <c r="I146" s="725">
        <f t="shared" si="102"/>
        <v>50.56933401192601</v>
      </c>
      <c r="J146" s="726">
        <f>'4'!J$242</f>
        <v>22.588145972971603</v>
      </c>
      <c r="K146" s="727">
        <f>'4'!K$242</f>
        <v>19.91871331354325</v>
      </c>
      <c r="L146" s="728">
        <f>'4'!L$242</f>
        <v>8.0624747254111551</v>
      </c>
      <c r="M146" s="729">
        <f>'4'!M$242</f>
        <v>4.4979270415765482</v>
      </c>
      <c r="N146" s="720">
        <f t="shared" si="103"/>
        <v>6.3381174170547103</v>
      </c>
      <c r="O146" s="727">
        <f>'4'!O$242</f>
        <v>6.3381174170547103</v>
      </c>
      <c r="P146" s="730">
        <f>'4'!P$242</f>
        <v>0</v>
      </c>
      <c r="Q146" s="729">
        <f>'4'!Q$242</f>
        <v>8.2716323839155361</v>
      </c>
      <c r="S146" s="117"/>
      <c r="T146" s="117"/>
      <c r="U146" s="117"/>
      <c r="W146"/>
      <c r="X146"/>
      <c r="Y146"/>
      <c r="Z146"/>
      <c r="AA146"/>
      <c r="AB146"/>
      <c r="AC146"/>
      <c r="AD146"/>
      <c r="AE146"/>
      <c r="AF146"/>
      <c r="AG146"/>
      <c r="AH146"/>
      <c r="AI146"/>
      <c r="AJ146"/>
    </row>
    <row r="147" spans="1:36" s="2" customFormat="1">
      <c r="A147" s="577"/>
      <c r="B147" s="731" t="s">
        <v>675</v>
      </c>
      <c r="C147" s="723" t="s">
        <v>676</v>
      </c>
      <c r="D147" s="724">
        <f t="shared" si="100"/>
        <v>100</v>
      </c>
      <c r="E147" s="725">
        <f t="shared" si="101"/>
        <v>30.32298914552721</v>
      </c>
      <c r="F147" s="726">
        <f>'4'!F$242</f>
        <v>4.2020072333336707</v>
      </c>
      <c r="G147" s="727">
        <f>'4'!G$242</f>
        <v>2.6753360982776417</v>
      </c>
      <c r="H147" s="728">
        <f>'4'!H$242</f>
        <v>23.445645813915895</v>
      </c>
      <c r="I147" s="725">
        <f t="shared" si="102"/>
        <v>50.56933401192601</v>
      </c>
      <c r="J147" s="726">
        <f>'4'!J$242</f>
        <v>22.588145972971603</v>
      </c>
      <c r="K147" s="727">
        <f>'4'!K$242</f>
        <v>19.91871331354325</v>
      </c>
      <c r="L147" s="728">
        <f>'4'!L$242</f>
        <v>8.0624747254111551</v>
      </c>
      <c r="M147" s="729">
        <f>'4'!M$242</f>
        <v>4.4979270415765482</v>
      </c>
      <c r="N147" s="720">
        <f t="shared" si="103"/>
        <v>6.3381174170547103</v>
      </c>
      <c r="O147" s="727">
        <f>'4'!O$242</f>
        <v>6.3381174170547103</v>
      </c>
      <c r="P147" s="730">
        <f>'4'!P$242</f>
        <v>0</v>
      </c>
      <c r="Q147" s="729">
        <f>'4'!Q$242</f>
        <v>8.2716323839155361</v>
      </c>
      <c r="S147" s="117"/>
      <c r="T147" s="117"/>
      <c r="U147" s="117"/>
      <c r="W147"/>
      <c r="X147"/>
      <c r="Y147"/>
      <c r="Z147"/>
      <c r="AA147"/>
      <c r="AB147"/>
      <c r="AC147"/>
      <c r="AD147"/>
      <c r="AE147"/>
      <c r="AF147"/>
      <c r="AG147"/>
      <c r="AH147"/>
      <c r="AI147"/>
      <c r="AJ147"/>
    </row>
    <row r="148" spans="1:36" s="2" customFormat="1">
      <c r="A148" s="577"/>
      <c r="B148" s="722" t="s">
        <v>677</v>
      </c>
      <c r="C148" s="723" t="s">
        <v>678</v>
      </c>
      <c r="D148" s="724">
        <f t="shared" si="100"/>
        <v>100</v>
      </c>
      <c r="E148" s="725">
        <f t="shared" si="101"/>
        <v>30.32298914552721</v>
      </c>
      <c r="F148" s="726">
        <f>'4'!F$242</f>
        <v>4.2020072333336707</v>
      </c>
      <c r="G148" s="727">
        <f>'4'!G$242</f>
        <v>2.6753360982776417</v>
      </c>
      <c r="H148" s="728">
        <f>'4'!H$242</f>
        <v>23.445645813915895</v>
      </c>
      <c r="I148" s="725">
        <f t="shared" si="102"/>
        <v>50.56933401192601</v>
      </c>
      <c r="J148" s="726">
        <f>'4'!J$242</f>
        <v>22.588145972971603</v>
      </c>
      <c r="K148" s="727">
        <f>'4'!K$242</f>
        <v>19.91871331354325</v>
      </c>
      <c r="L148" s="728">
        <f>'4'!L$242</f>
        <v>8.0624747254111551</v>
      </c>
      <c r="M148" s="729">
        <f>'4'!M$242</f>
        <v>4.4979270415765482</v>
      </c>
      <c r="N148" s="720">
        <f t="shared" si="103"/>
        <v>6.3381174170547103</v>
      </c>
      <c r="O148" s="727">
        <f>'4'!O$242</f>
        <v>6.3381174170547103</v>
      </c>
      <c r="P148" s="730">
        <f>'4'!P$242</f>
        <v>0</v>
      </c>
      <c r="Q148" s="729">
        <f>'4'!Q$242</f>
        <v>8.2716323839155361</v>
      </c>
      <c r="S148" s="117"/>
      <c r="T148" s="117"/>
      <c r="U148" s="117"/>
      <c r="W148"/>
      <c r="X148"/>
      <c r="Y148"/>
      <c r="Z148"/>
      <c r="AA148"/>
      <c r="AB148"/>
      <c r="AC148"/>
      <c r="AD148"/>
      <c r="AE148"/>
      <c r="AF148"/>
      <c r="AG148"/>
      <c r="AH148"/>
      <c r="AI148"/>
      <c r="AJ148"/>
    </row>
    <row r="149" spans="1:36" s="2" customFormat="1">
      <c r="A149" s="577"/>
      <c r="B149" s="722" t="s">
        <v>679</v>
      </c>
      <c r="C149" s="723" t="s">
        <v>680</v>
      </c>
      <c r="D149" s="724">
        <f t="shared" si="100"/>
        <v>100</v>
      </c>
      <c r="E149" s="725">
        <f t="shared" si="101"/>
        <v>30.32298914552721</v>
      </c>
      <c r="F149" s="726">
        <f>'4'!F$242</f>
        <v>4.2020072333336707</v>
      </c>
      <c r="G149" s="727">
        <f>'4'!G$242</f>
        <v>2.6753360982776417</v>
      </c>
      <c r="H149" s="728">
        <f>'4'!H$242</f>
        <v>23.445645813915895</v>
      </c>
      <c r="I149" s="725">
        <f t="shared" si="102"/>
        <v>50.56933401192601</v>
      </c>
      <c r="J149" s="726">
        <f>'4'!J$242</f>
        <v>22.588145972971603</v>
      </c>
      <c r="K149" s="727">
        <f>'4'!K$242</f>
        <v>19.91871331354325</v>
      </c>
      <c r="L149" s="728">
        <f>'4'!L$242</f>
        <v>8.0624747254111551</v>
      </c>
      <c r="M149" s="729">
        <f>'4'!M$242</f>
        <v>4.4979270415765482</v>
      </c>
      <c r="N149" s="720">
        <f t="shared" si="103"/>
        <v>6.3381174170547103</v>
      </c>
      <c r="O149" s="727">
        <f>'4'!O$242</f>
        <v>6.3381174170547103</v>
      </c>
      <c r="P149" s="730">
        <f>'4'!P$242</f>
        <v>0</v>
      </c>
      <c r="Q149" s="729">
        <f>'4'!Q$242</f>
        <v>8.2716323839155361</v>
      </c>
      <c r="S149" s="117"/>
      <c r="T149" s="117"/>
      <c r="U149" s="117"/>
      <c r="W149"/>
      <c r="X149"/>
      <c r="Y149"/>
      <c r="Z149"/>
      <c r="AA149"/>
      <c r="AB149"/>
      <c r="AC149"/>
      <c r="AD149"/>
      <c r="AE149"/>
      <c r="AF149"/>
      <c r="AG149"/>
      <c r="AH149"/>
      <c r="AI149"/>
      <c r="AJ149"/>
    </row>
    <row r="150" spans="1:36" s="2" customFormat="1">
      <c r="A150" s="577"/>
      <c r="B150" s="722" t="s">
        <v>681</v>
      </c>
      <c r="C150" s="723" t="s">
        <v>682</v>
      </c>
      <c r="D150" s="724">
        <f t="shared" si="100"/>
        <v>100</v>
      </c>
      <c r="E150" s="725">
        <f t="shared" si="101"/>
        <v>30.32298914552721</v>
      </c>
      <c r="F150" s="726">
        <f>'4'!F$242</f>
        <v>4.2020072333336707</v>
      </c>
      <c r="G150" s="727">
        <f>'4'!G$242</f>
        <v>2.6753360982776417</v>
      </c>
      <c r="H150" s="728">
        <f>'4'!H$242</f>
        <v>23.445645813915895</v>
      </c>
      <c r="I150" s="725">
        <f t="shared" si="102"/>
        <v>50.56933401192601</v>
      </c>
      <c r="J150" s="726">
        <f>'4'!J$242</f>
        <v>22.588145972971603</v>
      </c>
      <c r="K150" s="727">
        <f>'4'!K$242</f>
        <v>19.91871331354325</v>
      </c>
      <c r="L150" s="728">
        <f>'4'!L$242</f>
        <v>8.0624747254111551</v>
      </c>
      <c r="M150" s="729">
        <f>'4'!M$242</f>
        <v>4.4979270415765482</v>
      </c>
      <c r="N150" s="720">
        <f t="shared" si="103"/>
        <v>6.3381174170547103</v>
      </c>
      <c r="O150" s="727">
        <f>'4'!O$242</f>
        <v>6.3381174170547103</v>
      </c>
      <c r="P150" s="730">
        <f>'4'!P$242</f>
        <v>0</v>
      </c>
      <c r="Q150" s="729">
        <f>'4'!Q$242</f>
        <v>8.2716323839155361</v>
      </c>
      <c r="S150" s="117"/>
      <c r="T150" s="117"/>
      <c r="U150" s="117"/>
      <c r="W150"/>
      <c r="X150"/>
      <c r="Y150"/>
      <c r="Z150"/>
      <c r="AA150"/>
      <c r="AB150"/>
      <c r="AC150"/>
      <c r="AD150"/>
      <c r="AE150"/>
      <c r="AF150"/>
      <c r="AG150"/>
      <c r="AH150"/>
      <c r="AI150"/>
      <c r="AJ150"/>
    </row>
    <row r="151" spans="1:36" s="2" customFormat="1">
      <c r="A151" s="577"/>
      <c r="B151" s="722" t="s">
        <v>683</v>
      </c>
      <c r="C151" s="723" t="s">
        <v>684</v>
      </c>
      <c r="D151" s="724">
        <f t="shared" si="100"/>
        <v>100</v>
      </c>
      <c r="E151" s="725">
        <f t="shared" si="101"/>
        <v>30.32298914552721</v>
      </c>
      <c r="F151" s="726">
        <f>'4'!F$242</f>
        <v>4.2020072333336707</v>
      </c>
      <c r="G151" s="727">
        <f>'4'!G$242</f>
        <v>2.6753360982776417</v>
      </c>
      <c r="H151" s="728">
        <f>'4'!H$242</f>
        <v>23.445645813915895</v>
      </c>
      <c r="I151" s="725">
        <f t="shared" si="102"/>
        <v>50.56933401192601</v>
      </c>
      <c r="J151" s="726">
        <f>'4'!J$242</f>
        <v>22.588145972971603</v>
      </c>
      <c r="K151" s="727">
        <f>'4'!K$242</f>
        <v>19.91871331354325</v>
      </c>
      <c r="L151" s="728">
        <f>'4'!L$242</f>
        <v>8.0624747254111551</v>
      </c>
      <c r="M151" s="729">
        <f>'4'!M$242</f>
        <v>4.4979270415765482</v>
      </c>
      <c r="N151" s="720">
        <f t="shared" si="103"/>
        <v>6.3381174170547103</v>
      </c>
      <c r="O151" s="727">
        <f>'4'!O$242</f>
        <v>6.3381174170547103</v>
      </c>
      <c r="P151" s="730">
        <f>'4'!P$242</f>
        <v>0</v>
      </c>
      <c r="Q151" s="729">
        <f>'4'!Q$242</f>
        <v>8.2716323839155361</v>
      </c>
      <c r="S151" s="117"/>
      <c r="T151" s="117"/>
      <c r="U151" s="117"/>
      <c r="W151"/>
      <c r="X151"/>
      <c r="Y151"/>
      <c r="Z151"/>
      <c r="AA151"/>
      <c r="AB151"/>
      <c r="AC151"/>
      <c r="AD151"/>
      <c r="AE151"/>
      <c r="AF151"/>
      <c r="AG151"/>
      <c r="AH151"/>
      <c r="AI151"/>
      <c r="AJ151"/>
    </row>
    <row r="152" spans="1:36" s="2" customFormat="1">
      <c r="A152" s="577"/>
      <c r="B152" s="722" t="s">
        <v>685</v>
      </c>
      <c r="C152" s="723" t="s">
        <v>686</v>
      </c>
      <c r="D152" s="724">
        <f t="shared" si="100"/>
        <v>100</v>
      </c>
      <c r="E152" s="725">
        <f t="shared" si="101"/>
        <v>30.32298914552721</v>
      </c>
      <c r="F152" s="726">
        <f>'4'!F$242</f>
        <v>4.2020072333336707</v>
      </c>
      <c r="G152" s="727">
        <f>'4'!G$242</f>
        <v>2.6753360982776417</v>
      </c>
      <c r="H152" s="728">
        <f>'4'!H$242</f>
        <v>23.445645813915895</v>
      </c>
      <c r="I152" s="725">
        <f t="shared" si="102"/>
        <v>50.56933401192601</v>
      </c>
      <c r="J152" s="726">
        <f>'4'!J$242</f>
        <v>22.588145972971603</v>
      </c>
      <c r="K152" s="727">
        <f>'4'!K$242</f>
        <v>19.91871331354325</v>
      </c>
      <c r="L152" s="728">
        <f>'4'!L$242</f>
        <v>8.0624747254111551</v>
      </c>
      <c r="M152" s="729">
        <f>'4'!M$242</f>
        <v>4.4979270415765482</v>
      </c>
      <c r="N152" s="720">
        <f t="shared" si="103"/>
        <v>6.3381174170547103</v>
      </c>
      <c r="O152" s="727">
        <f>'4'!O$242</f>
        <v>6.3381174170547103</v>
      </c>
      <c r="P152" s="730">
        <f>'4'!P$242</f>
        <v>0</v>
      </c>
      <c r="Q152" s="729">
        <f>'4'!Q$242</f>
        <v>8.2716323839155361</v>
      </c>
      <c r="S152" s="117"/>
      <c r="T152" s="117"/>
      <c r="U152" s="117"/>
      <c r="W152"/>
      <c r="X152"/>
      <c r="Y152"/>
      <c r="Z152"/>
      <c r="AA152"/>
      <c r="AB152"/>
      <c r="AC152"/>
      <c r="AD152"/>
      <c r="AE152"/>
      <c r="AF152"/>
      <c r="AG152"/>
      <c r="AH152"/>
      <c r="AI152"/>
      <c r="AJ152"/>
    </row>
    <row r="153" spans="1:36" s="2" customFormat="1">
      <c r="A153" s="577"/>
      <c r="B153" s="731" t="s">
        <v>687</v>
      </c>
      <c r="C153" s="723" t="s">
        <v>688</v>
      </c>
      <c r="D153" s="724">
        <f t="shared" si="100"/>
        <v>100</v>
      </c>
      <c r="E153" s="725">
        <f t="shared" si="101"/>
        <v>30.32298914552721</v>
      </c>
      <c r="F153" s="726">
        <f>'4'!F$242</f>
        <v>4.2020072333336707</v>
      </c>
      <c r="G153" s="727">
        <f>'4'!G$242</f>
        <v>2.6753360982776417</v>
      </c>
      <c r="H153" s="728">
        <f>'4'!H$242</f>
        <v>23.445645813915895</v>
      </c>
      <c r="I153" s="725">
        <f t="shared" si="102"/>
        <v>50.56933401192601</v>
      </c>
      <c r="J153" s="726">
        <f>'4'!J$242</f>
        <v>22.588145972971603</v>
      </c>
      <c r="K153" s="727">
        <f>'4'!K$242</f>
        <v>19.91871331354325</v>
      </c>
      <c r="L153" s="728">
        <f>'4'!L$242</f>
        <v>8.0624747254111551</v>
      </c>
      <c r="M153" s="729">
        <f>'4'!M$242</f>
        <v>4.4979270415765482</v>
      </c>
      <c r="N153" s="720">
        <f t="shared" si="103"/>
        <v>6.3381174170547103</v>
      </c>
      <c r="O153" s="727">
        <f>'4'!O$242</f>
        <v>6.3381174170547103</v>
      </c>
      <c r="P153" s="730">
        <f>'4'!P$242</f>
        <v>0</v>
      </c>
      <c r="Q153" s="729">
        <f>'4'!Q$242</f>
        <v>8.2716323839155361</v>
      </c>
      <c r="S153" s="117"/>
      <c r="T153" s="117"/>
      <c r="U153" s="117"/>
      <c r="W153"/>
      <c r="X153"/>
      <c r="Y153"/>
      <c r="Z153"/>
      <c r="AA153"/>
      <c r="AB153"/>
      <c r="AC153"/>
      <c r="AD153"/>
      <c r="AE153"/>
      <c r="AF153"/>
      <c r="AG153"/>
      <c r="AH153"/>
      <c r="AI153"/>
      <c r="AJ153"/>
    </row>
    <row r="154" spans="1:36" s="2" customFormat="1">
      <c r="A154" s="577"/>
      <c r="B154" s="731" t="s">
        <v>689</v>
      </c>
      <c r="C154" s="723" t="s">
        <v>690</v>
      </c>
      <c r="D154" s="724">
        <f t="shared" si="100"/>
        <v>100</v>
      </c>
      <c r="E154" s="725">
        <f t="shared" si="101"/>
        <v>30.32298914552721</v>
      </c>
      <c r="F154" s="726">
        <f>'4'!F$242</f>
        <v>4.2020072333336707</v>
      </c>
      <c r="G154" s="727">
        <f>'4'!G$242</f>
        <v>2.6753360982776417</v>
      </c>
      <c r="H154" s="728">
        <f>'4'!H$242</f>
        <v>23.445645813915895</v>
      </c>
      <c r="I154" s="725">
        <f t="shared" si="102"/>
        <v>50.56933401192601</v>
      </c>
      <c r="J154" s="726">
        <f>'4'!J$242</f>
        <v>22.588145972971603</v>
      </c>
      <c r="K154" s="727">
        <f>'4'!K$242</f>
        <v>19.91871331354325</v>
      </c>
      <c r="L154" s="728">
        <f>'4'!L$242</f>
        <v>8.0624747254111551</v>
      </c>
      <c r="M154" s="729">
        <f>'4'!M$242</f>
        <v>4.4979270415765482</v>
      </c>
      <c r="N154" s="720">
        <f t="shared" si="103"/>
        <v>6.3381174170547103</v>
      </c>
      <c r="O154" s="727">
        <f>'4'!O$242</f>
        <v>6.3381174170547103</v>
      </c>
      <c r="P154" s="730">
        <f>'4'!P$242</f>
        <v>0</v>
      </c>
      <c r="Q154" s="729">
        <f>'4'!Q$242</f>
        <v>8.2716323839155361</v>
      </c>
      <c r="S154" s="117"/>
      <c r="T154" s="117"/>
      <c r="U154" s="117"/>
      <c r="W154"/>
      <c r="X154"/>
      <c r="Y154"/>
      <c r="Z154"/>
      <c r="AA154"/>
      <c r="AB154"/>
      <c r="AC154"/>
      <c r="AD154"/>
      <c r="AE154"/>
      <c r="AF154"/>
      <c r="AG154"/>
      <c r="AH154"/>
      <c r="AI154"/>
      <c r="AJ154"/>
    </row>
    <row r="155" spans="1:36" s="2" customFormat="1">
      <c r="A155" s="577"/>
      <c r="B155" s="731" t="s">
        <v>691</v>
      </c>
      <c r="C155" s="723" t="s">
        <v>692</v>
      </c>
      <c r="D155" s="724">
        <f t="shared" si="100"/>
        <v>100</v>
      </c>
      <c r="E155" s="725">
        <f t="shared" si="101"/>
        <v>30.32298914552721</v>
      </c>
      <c r="F155" s="726">
        <f>'4'!F$242</f>
        <v>4.2020072333336707</v>
      </c>
      <c r="G155" s="727">
        <f>'4'!G$242</f>
        <v>2.6753360982776417</v>
      </c>
      <c r="H155" s="728">
        <f>'4'!H$242</f>
        <v>23.445645813915895</v>
      </c>
      <c r="I155" s="725">
        <f t="shared" si="102"/>
        <v>50.56933401192601</v>
      </c>
      <c r="J155" s="726">
        <f>'4'!J$242</f>
        <v>22.588145972971603</v>
      </c>
      <c r="K155" s="727">
        <f>'4'!K$242</f>
        <v>19.91871331354325</v>
      </c>
      <c r="L155" s="728">
        <f>'4'!L$242</f>
        <v>8.0624747254111551</v>
      </c>
      <c r="M155" s="729">
        <f>'4'!M$242</f>
        <v>4.4979270415765482</v>
      </c>
      <c r="N155" s="720">
        <f t="shared" si="103"/>
        <v>6.3381174170547103</v>
      </c>
      <c r="O155" s="727">
        <f>'4'!O$242</f>
        <v>6.3381174170547103</v>
      </c>
      <c r="P155" s="730">
        <f>'4'!P$242</f>
        <v>0</v>
      </c>
      <c r="Q155" s="729">
        <f>'4'!Q$242</f>
        <v>8.2716323839155361</v>
      </c>
      <c r="S155" s="117"/>
      <c r="T155" s="117"/>
      <c r="U155" s="117"/>
      <c r="W155"/>
      <c r="X155"/>
      <c r="Y155"/>
      <c r="Z155"/>
      <c r="AA155"/>
      <c r="AB155"/>
      <c r="AC155"/>
      <c r="AD155"/>
      <c r="AE155"/>
      <c r="AF155"/>
      <c r="AG155"/>
      <c r="AH155"/>
      <c r="AI155"/>
      <c r="AJ155"/>
    </row>
    <row r="156" spans="1:36" s="2" customFormat="1">
      <c r="A156" s="577"/>
      <c r="B156" s="731" t="s">
        <v>693</v>
      </c>
      <c r="C156" s="723" t="s">
        <v>694</v>
      </c>
      <c r="D156" s="724">
        <f t="shared" si="100"/>
        <v>100</v>
      </c>
      <c r="E156" s="725">
        <f t="shared" si="101"/>
        <v>30.32298914552721</v>
      </c>
      <c r="F156" s="726">
        <f>'4'!F$242</f>
        <v>4.2020072333336707</v>
      </c>
      <c r="G156" s="727">
        <f>'4'!G$242</f>
        <v>2.6753360982776417</v>
      </c>
      <c r="H156" s="728">
        <f>'4'!H$242</f>
        <v>23.445645813915895</v>
      </c>
      <c r="I156" s="725">
        <f t="shared" si="102"/>
        <v>50.56933401192601</v>
      </c>
      <c r="J156" s="726">
        <f>'4'!J$242</f>
        <v>22.588145972971603</v>
      </c>
      <c r="K156" s="727">
        <f>'4'!K$242</f>
        <v>19.91871331354325</v>
      </c>
      <c r="L156" s="728">
        <f>'4'!L$242</f>
        <v>8.0624747254111551</v>
      </c>
      <c r="M156" s="729">
        <f>'4'!M$242</f>
        <v>4.4979270415765482</v>
      </c>
      <c r="N156" s="720">
        <f t="shared" si="103"/>
        <v>6.3381174170547103</v>
      </c>
      <c r="O156" s="727">
        <f>'4'!O$242</f>
        <v>6.3381174170547103</v>
      </c>
      <c r="P156" s="730">
        <f>'4'!P$242</f>
        <v>0</v>
      </c>
      <c r="Q156" s="729">
        <f>'4'!Q$242</f>
        <v>8.2716323839155361</v>
      </c>
      <c r="S156" s="117"/>
      <c r="T156" s="117"/>
      <c r="U156" s="117"/>
      <c r="W156"/>
      <c r="X156"/>
      <c r="Y156"/>
      <c r="Z156"/>
      <c r="AA156"/>
      <c r="AB156"/>
      <c r="AC156"/>
      <c r="AD156"/>
      <c r="AE156"/>
      <c r="AF156"/>
      <c r="AG156"/>
      <c r="AH156"/>
      <c r="AI156"/>
      <c r="AJ156"/>
    </row>
    <row r="157" spans="1:36" s="2" customFormat="1">
      <c r="A157" s="577"/>
      <c r="B157" s="731" t="s">
        <v>695</v>
      </c>
      <c r="C157" s="723" t="s">
        <v>696</v>
      </c>
      <c r="D157" s="724">
        <f t="shared" si="100"/>
        <v>100</v>
      </c>
      <c r="E157" s="725">
        <f t="shared" si="101"/>
        <v>30.32298914552721</v>
      </c>
      <c r="F157" s="726">
        <f>'4'!F$242</f>
        <v>4.2020072333336707</v>
      </c>
      <c r="G157" s="727">
        <f>'4'!G$242</f>
        <v>2.6753360982776417</v>
      </c>
      <c r="H157" s="728">
        <f>'4'!H$242</f>
        <v>23.445645813915895</v>
      </c>
      <c r="I157" s="725">
        <f t="shared" si="102"/>
        <v>50.56933401192601</v>
      </c>
      <c r="J157" s="726">
        <f>'4'!J$242</f>
        <v>22.588145972971603</v>
      </c>
      <c r="K157" s="727">
        <f>'4'!K$242</f>
        <v>19.91871331354325</v>
      </c>
      <c r="L157" s="728">
        <f>'4'!L$242</f>
        <v>8.0624747254111551</v>
      </c>
      <c r="M157" s="729">
        <f>'4'!M$242</f>
        <v>4.4979270415765482</v>
      </c>
      <c r="N157" s="720">
        <f t="shared" si="103"/>
        <v>6.3381174170547103</v>
      </c>
      <c r="O157" s="727">
        <f>'4'!O$242</f>
        <v>6.3381174170547103</v>
      </c>
      <c r="P157" s="730">
        <f>'4'!P$242</f>
        <v>0</v>
      </c>
      <c r="Q157" s="729">
        <f>'4'!Q$242</f>
        <v>8.2716323839155361</v>
      </c>
      <c r="S157" s="117"/>
      <c r="T157" s="117"/>
      <c r="U157" s="117"/>
      <c r="W157"/>
      <c r="X157"/>
      <c r="Y157"/>
      <c r="Z157"/>
      <c r="AA157"/>
      <c r="AB157"/>
      <c r="AC157"/>
      <c r="AD157"/>
      <c r="AE157"/>
      <c r="AF157"/>
      <c r="AG157"/>
      <c r="AH157"/>
      <c r="AI157"/>
      <c r="AJ157"/>
    </row>
    <row r="158" spans="1:36" s="2" customFormat="1">
      <c r="A158" s="577"/>
      <c r="B158" s="731" t="s">
        <v>697</v>
      </c>
      <c r="C158" s="723" t="s">
        <v>698</v>
      </c>
      <c r="D158" s="724">
        <f t="shared" si="100"/>
        <v>100</v>
      </c>
      <c r="E158" s="725">
        <f t="shared" si="101"/>
        <v>30.32298914552721</v>
      </c>
      <c r="F158" s="726">
        <f>'4'!F$242</f>
        <v>4.2020072333336707</v>
      </c>
      <c r="G158" s="727">
        <f>'4'!G$242</f>
        <v>2.6753360982776417</v>
      </c>
      <c r="H158" s="728">
        <f>'4'!H$242</f>
        <v>23.445645813915895</v>
      </c>
      <c r="I158" s="725">
        <f t="shared" si="102"/>
        <v>50.56933401192601</v>
      </c>
      <c r="J158" s="726">
        <f>'4'!J$242</f>
        <v>22.588145972971603</v>
      </c>
      <c r="K158" s="727">
        <f>'4'!K$242</f>
        <v>19.91871331354325</v>
      </c>
      <c r="L158" s="728">
        <f>'4'!L$242</f>
        <v>8.0624747254111551</v>
      </c>
      <c r="M158" s="729">
        <f>'4'!M$242</f>
        <v>4.4979270415765482</v>
      </c>
      <c r="N158" s="720">
        <f t="shared" si="103"/>
        <v>6.3381174170547103</v>
      </c>
      <c r="O158" s="727">
        <f>'4'!O$242</f>
        <v>6.3381174170547103</v>
      </c>
      <c r="P158" s="730">
        <f>'4'!P$242</f>
        <v>0</v>
      </c>
      <c r="Q158" s="729">
        <f>'4'!Q$242</f>
        <v>8.2716323839155361</v>
      </c>
      <c r="S158" s="117"/>
      <c r="T158" s="117"/>
      <c r="U158" s="117"/>
      <c r="W158"/>
      <c r="X158"/>
      <c r="Y158"/>
      <c r="Z158"/>
      <c r="AA158"/>
      <c r="AB158"/>
      <c r="AC158"/>
      <c r="AD158"/>
      <c r="AE158"/>
      <c r="AF158"/>
      <c r="AG158"/>
      <c r="AH158"/>
      <c r="AI158"/>
      <c r="AJ158"/>
    </row>
    <row r="159" spans="1:36" s="2" customFormat="1">
      <c r="A159" s="577"/>
      <c r="B159" s="731" t="s">
        <v>699</v>
      </c>
      <c r="C159" s="723" t="s">
        <v>700</v>
      </c>
      <c r="D159" s="724">
        <f t="shared" si="100"/>
        <v>100</v>
      </c>
      <c r="E159" s="725">
        <f t="shared" si="101"/>
        <v>30.32298914552721</v>
      </c>
      <c r="F159" s="726">
        <f>'4'!F$242</f>
        <v>4.2020072333336707</v>
      </c>
      <c r="G159" s="727">
        <f>'4'!G$242</f>
        <v>2.6753360982776417</v>
      </c>
      <c r="H159" s="728">
        <f>'4'!H$242</f>
        <v>23.445645813915895</v>
      </c>
      <c r="I159" s="725">
        <f t="shared" si="102"/>
        <v>50.56933401192601</v>
      </c>
      <c r="J159" s="726">
        <f>'4'!J$242</f>
        <v>22.588145972971603</v>
      </c>
      <c r="K159" s="727">
        <f>'4'!K$242</f>
        <v>19.91871331354325</v>
      </c>
      <c r="L159" s="728">
        <f>'4'!L$242</f>
        <v>8.0624747254111551</v>
      </c>
      <c r="M159" s="729">
        <f>'4'!M$242</f>
        <v>4.4979270415765482</v>
      </c>
      <c r="N159" s="720">
        <f t="shared" si="103"/>
        <v>6.3381174170547103</v>
      </c>
      <c r="O159" s="727">
        <f>'4'!O$242</f>
        <v>6.3381174170547103</v>
      </c>
      <c r="P159" s="730">
        <f>'4'!P$242</f>
        <v>0</v>
      </c>
      <c r="Q159" s="729">
        <f>'4'!Q$242</f>
        <v>8.2716323839155361</v>
      </c>
      <c r="S159" s="117"/>
      <c r="T159" s="117"/>
      <c r="U159" s="117"/>
      <c r="W159"/>
      <c r="X159"/>
      <c r="Y159"/>
      <c r="Z159"/>
      <c r="AA159"/>
      <c r="AB159"/>
      <c r="AC159"/>
      <c r="AD159"/>
      <c r="AE159"/>
      <c r="AF159"/>
      <c r="AG159"/>
      <c r="AH159"/>
      <c r="AI159"/>
      <c r="AJ159"/>
    </row>
    <row r="160" spans="1:36" s="2" customFormat="1">
      <c r="A160" s="577"/>
      <c r="B160" s="722" t="s">
        <v>701</v>
      </c>
      <c r="C160" s="723" t="s">
        <v>702</v>
      </c>
      <c r="D160" s="724">
        <f t="shared" si="100"/>
        <v>100</v>
      </c>
      <c r="E160" s="725">
        <f t="shared" si="101"/>
        <v>30.32298914552721</v>
      </c>
      <c r="F160" s="726">
        <f>'4'!F$242</f>
        <v>4.2020072333336707</v>
      </c>
      <c r="G160" s="727">
        <f>'4'!G$242</f>
        <v>2.6753360982776417</v>
      </c>
      <c r="H160" s="728">
        <f>'4'!H$242</f>
        <v>23.445645813915895</v>
      </c>
      <c r="I160" s="725">
        <f t="shared" si="102"/>
        <v>50.56933401192601</v>
      </c>
      <c r="J160" s="726">
        <f>'4'!J$242</f>
        <v>22.588145972971603</v>
      </c>
      <c r="K160" s="727">
        <f>'4'!K$242</f>
        <v>19.91871331354325</v>
      </c>
      <c r="L160" s="728">
        <f>'4'!L$242</f>
        <v>8.0624747254111551</v>
      </c>
      <c r="M160" s="729">
        <f>'4'!M$242</f>
        <v>4.4979270415765482</v>
      </c>
      <c r="N160" s="720">
        <f t="shared" si="103"/>
        <v>6.3381174170547103</v>
      </c>
      <c r="O160" s="727">
        <f>'4'!O$242</f>
        <v>6.3381174170547103</v>
      </c>
      <c r="P160" s="730">
        <f>'4'!P$242</f>
        <v>0</v>
      </c>
      <c r="Q160" s="729">
        <f>'4'!Q$242</f>
        <v>8.2716323839155361</v>
      </c>
      <c r="S160" s="117"/>
      <c r="T160" s="117"/>
      <c r="U160" s="117"/>
      <c r="W160"/>
      <c r="X160"/>
      <c r="Y160"/>
      <c r="Z160"/>
      <c r="AA160"/>
      <c r="AB160"/>
      <c r="AC160"/>
      <c r="AD160"/>
      <c r="AE160"/>
      <c r="AF160"/>
      <c r="AG160"/>
      <c r="AH160"/>
      <c r="AI160"/>
      <c r="AJ160"/>
    </row>
    <row r="161" spans="1:36" s="2" customFormat="1">
      <c r="A161" s="577"/>
      <c r="B161" s="731" t="s">
        <v>703</v>
      </c>
      <c r="C161" s="723" t="s">
        <v>704</v>
      </c>
      <c r="D161" s="724">
        <f t="shared" si="100"/>
        <v>100</v>
      </c>
      <c r="E161" s="725">
        <f t="shared" si="101"/>
        <v>30.32298914552721</v>
      </c>
      <c r="F161" s="726">
        <f>'4'!F$242</f>
        <v>4.2020072333336707</v>
      </c>
      <c r="G161" s="727">
        <f>'4'!G$242</f>
        <v>2.6753360982776417</v>
      </c>
      <c r="H161" s="728">
        <f>'4'!H$242</f>
        <v>23.445645813915895</v>
      </c>
      <c r="I161" s="725">
        <f t="shared" si="102"/>
        <v>50.56933401192601</v>
      </c>
      <c r="J161" s="726">
        <f>'4'!J$242</f>
        <v>22.588145972971603</v>
      </c>
      <c r="K161" s="727">
        <f>'4'!K$242</f>
        <v>19.91871331354325</v>
      </c>
      <c r="L161" s="728">
        <f>'4'!L$242</f>
        <v>8.0624747254111551</v>
      </c>
      <c r="M161" s="729">
        <f>'4'!M$242</f>
        <v>4.4979270415765482</v>
      </c>
      <c r="N161" s="720">
        <f t="shared" si="103"/>
        <v>6.3381174170547103</v>
      </c>
      <c r="O161" s="727">
        <f>'4'!O$242</f>
        <v>6.3381174170547103</v>
      </c>
      <c r="P161" s="730">
        <f>'4'!P$242</f>
        <v>0</v>
      </c>
      <c r="Q161" s="729">
        <f>'4'!Q$242</f>
        <v>8.2716323839155361</v>
      </c>
      <c r="S161" s="117"/>
      <c r="T161" s="117"/>
      <c r="U161" s="117"/>
      <c r="W161"/>
      <c r="X161"/>
      <c r="Y161"/>
      <c r="Z161"/>
      <c r="AA161"/>
      <c r="AB161"/>
      <c r="AC161"/>
      <c r="AD161"/>
      <c r="AE161"/>
      <c r="AF161"/>
      <c r="AG161"/>
      <c r="AH161"/>
      <c r="AI161"/>
      <c r="AJ161"/>
    </row>
    <row r="162" spans="1:36" s="2" customFormat="1">
      <c r="A162" s="577"/>
      <c r="B162" s="731" t="s">
        <v>705</v>
      </c>
      <c r="C162" s="732" t="s">
        <v>706</v>
      </c>
      <c r="D162" s="733">
        <f t="shared" si="100"/>
        <v>100</v>
      </c>
      <c r="E162" s="734">
        <f t="shared" si="101"/>
        <v>30.32298914552721</v>
      </c>
      <c r="F162" s="735">
        <f>'4'!F$242</f>
        <v>4.2020072333336707</v>
      </c>
      <c r="G162" s="736">
        <f>'4'!G$242</f>
        <v>2.6753360982776417</v>
      </c>
      <c r="H162" s="737">
        <f>'4'!H$242</f>
        <v>23.445645813915895</v>
      </c>
      <c r="I162" s="734">
        <f t="shared" si="102"/>
        <v>50.56933401192601</v>
      </c>
      <c r="J162" s="735">
        <f>'4'!J$242</f>
        <v>22.588145972971603</v>
      </c>
      <c r="K162" s="736">
        <f>'4'!K$242</f>
        <v>19.91871331354325</v>
      </c>
      <c r="L162" s="737">
        <f>'4'!L$242</f>
        <v>8.0624747254111551</v>
      </c>
      <c r="M162" s="738">
        <f>'4'!M$242</f>
        <v>4.4979270415765482</v>
      </c>
      <c r="N162" s="720">
        <f t="shared" si="103"/>
        <v>6.3381174170547103</v>
      </c>
      <c r="O162" s="736">
        <f>'4'!O$242</f>
        <v>6.3381174170547103</v>
      </c>
      <c r="P162" s="739">
        <f>'4'!P$242</f>
        <v>0</v>
      </c>
      <c r="Q162" s="738">
        <f>'4'!Q$242</f>
        <v>8.2716323839155361</v>
      </c>
      <c r="S162" s="117"/>
      <c r="T162" s="117"/>
      <c r="U162" s="117"/>
      <c r="W162"/>
      <c r="X162"/>
      <c r="Y162"/>
      <c r="Z162"/>
      <c r="AA162"/>
      <c r="AB162"/>
      <c r="AC162"/>
      <c r="AD162"/>
      <c r="AE162"/>
      <c r="AF162"/>
      <c r="AG162"/>
      <c r="AH162"/>
      <c r="AI162"/>
      <c r="AJ162"/>
    </row>
    <row r="163" spans="1:36" s="2" customFormat="1" ht="15.75" thickBot="1">
      <c r="A163" s="577"/>
      <c r="B163" s="781" t="s">
        <v>707</v>
      </c>
      <c r="C163" s="437" t="s">
        <v>708</v>
      </c>
      <c r="D163" s="782">
        <f t="shared" si="100"/>
        <v>100</v>
      </c>
      <c r="E163" s="783">
        <f t="shared" si="101"/>
        <v>30.32298914552721</v>
      </c>
      <c r="F163" s="784">
        <f>'4'!F$242</f>
        <v>4.2020072333336707</v>
      </c>
      <c r="G163" s="785">
        <f>'4'!G$242</f>
        <v>2.6753360982776417</v>
      </c>
      <c r="H163" s="786">
        <f>'4'!H$242</f>
        <v>23.445645813915895</v>
      </c>
      <c r="I163" s="783">
        <f t="shared" si="102"/>
        <v>50.56933401192601</v>
      </c>
      <c r="J163" s="784">
        <f>'4'!J$242</f>
        <v>22.588145972971603</v>
      </c>
      <c r="K163" s="785">
        <f>'4'!K$242</f>
        <v>19.91871331354325</v>
      </c>
      <c r="L163" s="786">
        <f>'4'!L$242</f>
        <v>8.0624747254111551</v>
      </c>
      <c r="M163" s="787">
        <f>'4'!M$242</f>
        <v>4.4979270415765482</v>
      </c>
      <c r="N163" s="720">
        <f t="shared" si="103"/>
        <v>6.3381174170547103</v>
      </c>
      <c r="O163" s="785">
        <f>'4'!O$242</f>
        <v>6.3381174170547103</v>
      </c>
      <c r="P163" s="788">
        <f>'4'!P$242</f>
        <v>0</v>
      </c>
      <c r="Q163" s="787">
        <f>'4'!Q$242</f>
        <v>8.2716323839155361</v>
      </c>
      <c r="S163" s="117"/>
      <c r="T163" s="117"/>
      <c r="U163" s="117"/>
      <c r="W163"/>
      <c r="X163"/>
      <c r="Y163"/>
      <c r="Z163"/>
      <c r="AA163"/>
      <c r="AB163"/>
      <c r="AC163"/>
      <c r="AD163"/>
      <c r="AE163"/>
      <c r="AF163"/>
      <c r="AG163"/>
      <c r="AH163"/>
      <c r="AI163"/>
      <c r="AJ163"/>
    </row>
    <row r="164" spans="1:36" ht="26.25" thickBot="1">
      <c r="A164" s="577"/>
      <c r="B164" s="789" t="s">
        <v>205</v>
      </c>
      <c r="C164" s="709" t="s">
        <v>709</v>
      </c>
      <c r="D164" s="791">
        <f t="shared" si="100"/>
        <v>0</v>
      </c>
      <c r="E164" s="792">
        <f t="shared" si="101"/>
        <v>0</v>
      </c>
      <c r="F164" s="793">
        <f>IFERROR(F116/$D$116*100, 0)</f>
        <v>0</v>
      </c>
      <c r="G164" s="794">
        <f>IFERROR(G116/$D$116*100, 0)</f>
        <v>0</v>
      </c>
      <c r="H164" s="795">
        <f>IFERROR(H116/$D$116*100, 0)</f>
        <v>0</v>
      </c>
      <c r="I164" s="792">
        <f t="shared" si="102"/>
        <v>0</v>
      </c>
      <c r="J164" s="793">
        <f t="shared" ref="J164:Q164" si="104">IFERROR(J116/$D$116*100, 0)</f>
        <v>0</v>
      </c>
      <c r="K164" s="794">
        <f t="shared" si="104"/>
        <v>0</v>
      </c>
      <c r="L164" s="795">
        <f t="shared" si="104"/>
        <v>0</v>
      </c>
      <c r="M164" s="792">
        <f t="shared" si="104"/>
        <v>0</v>
      </c>
      <c r="N164" s="796">
        <f t="shared" si="103"/>
        <v>0</v>
      </c>
      <c r="O164" s="794">
        <f>IFERROR(O116/$D$116*100, 0)</f>
        <v>0</v>
      </c>
      <c r="P164" s="797">
        <f t="shared" si="104"/>
        <v>0</v>
      </c>
      <c r="Q164" s="792">
        <f t="shared" si="104"/>
        <v>0</v>
      </c>
      <c r="S164" s="117"/>
      <c r="T164" s="117"/>
      <c r="U164" s="117"/>
    </row>
    <row r="165" spans="1:36">
      <c r="S165" s="117"/>
      <c r="T165" s="117"/>
      <c r="U165" s="11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8573D-217C-4525-A5FE-781E06CF4B0D}">
  <sheetPr codeName="Sheet102">
    <tabColor theme="0" tint="-0.14999847407452621"/>
  </sheetPr>
  <dimension ref="A1:G107"/>
  <sheetViews>
    <sheetView topLeftCell="A88" workbookViewId="0">
      <selection activeCell="F25" sqref="F25:F32"/>
    </sheetView>
  </sheetViews>
  <sheetFormatPr defaultRowHeight="15"/>
  <cols>
    <col min="2" max="2" width="10.42578125" customWidth="1"/>
    <col min="3" max="3" width="64.85546875" customWidth="1"/>
    <col min="4" max="4" width="16" customWidth="1"/>
    <col min="5" max="5" width="22.140625" customWidth="1"/>
    <col min="6" max="6" width="12.7109375" customWidth="1"/>
    <col min="7" max="7" width="15.42578125" customWidth="1"/>
  </cols>
  <sheetData>
    <row r="1" spans="1:5">
      <c r="A1" s="535"/>
      <c r="B1" s="535"/>
      <c r="C1" s="535"/>
      <c r="D1" s="535"/>
      <c r="E1" s="535"/>
    </row>
    <row r="2" spans="1:5" ht="84">
      <c r="A2" s="535"/>
      <c r="B2" s="535"/>
      <c r="C2" s="535"/>
      <c r="D2" s="535"/>
      <c r="E2" s="537" t="s">
        <v>712</v>
      </c>
    </row>
    <row r="3" spans="1:5">
      <c r="A3" s="535"/>
      <c r="B3" s="535"/>
      <c r="C3" s="27" t="s">
        <v>1337</v>
      </c>
      <c r="D3" s="535"/>
      <c r="E3" s="535"/>
    </row>
    <row r="4" spans="1:5">
      <c r="A4" s="535"/>
      <c r="B4" s="535"/>
      <c r="C4" s="27" t="s">
        <v>1338</v>
      </c>
      <c r="D4" s="535"/>
      <c r="E4" s="535"/>
    </row>
    <row r="5" spans="1:5">
      <c r="A5" s="535"/>
      <c r="B5" s="535"/>
      <c r="C5" s="535"/>
      <c r="D5" s="535"/>
      <c r="E5" s="535"/>
    </row>
    <row r="6" spans="1:5" ht="31.5">
      <c r="A6" s="535"/>
      <c r="B6" s="535"/>
      <c r="C6" s="810" t="s">
        <v>713</v>
      </c>
      <c r="D6" s="535"/>
      <c r="E6" s="535"/>
    </row>
    <row r="7" spans="1:5" ht="15.75">
      <c r="A7" s="535"/>
      <c r="B7" s="535"/>
      <c r="C7" s="810"/>
      <c r="D7" s="535"/>
      <c r="E7" s="535"/>
    </row>
    <row r="8" spans="1:5" ht="15.75" thickBot="1">
      <c r="A8" s="535"/>
      <c r="B8" s="535"/>
      <c r="C8" s="535"/>
      <c r="D8" s="535"/>
      <c r="E8" s="535"/>
    </row>
    <row r="9" spans="1:5" ht="15.75" thickBot="1">
      <c r="A9" s="535"/>
      <c r="B9" s="811" t="s">
        <v>2</v>
      </c>
      <c r="C9" s="812" t="s">
        <v>714</v>
      </c>
      <c r="D9" s="813" t="s">
        <v>715</v>
      </c>
      <c r="E9" s="814" t="s">
        <v>59</v>
      </c>
    </row>
    <row r="10" spans="1:5" ht="16.5" thickTop="1" thickBot="1">
      <c r="A10" s="535"/>
      <c r="B10" s="815"/>
      <c r="C10" s="816" t="s">
        <v>716</v>
      </c>
      <c r="D10" s="817"/>
      <c r="E10" s="818"/>
    </row>
    <row r="11" spans="1:5" ht="16.5" thickTop="1">
      <c r="A11" s="535"/>
      <c r="B11" s="819">
        <v>1</v>
      </c>
      <c r="C11" s="820" t="s">
        <v>717</v>
      </c>
      <c r="D11" s="821" t="s">
        <v>718</v>
      </c>
      <c r="E11" s="822">
        <v>620.48180000000002</v>
      </c>
    </row>
    <row r="12" spans="1:5" ht="16.5" thickBot="1">
      <c r="A12" s="535"/>
      <c r="B12" s="823">
        <v>2</v>
      </c>
      <c r="C12" s="824" t="s">
        <v>719</v>
      </c>
      <c r="D12" s="825" t="s">
        <v>718</v>
      </c>
      <c r="E12" s="826">
        <v>617.01</v>
      </c>
    </row>
    <row r="13" spans="1:5" ht="15.75">
      <c r="A13" s="535"/>
      <c r="B13" s="827">
        <v>3</v>
      </c>
      <c r="C13" s="828" t="s">
        <v>720</v>
      </c>
      <c r="D13" s="829" t="s">
        <v>718</v>
      </c>
      <c r="E13" s="830">
        <v>612.79999999999995</v>
      </c>
    </row>
    <row r="14" spans="1:5" ht="15.75">
      <c r="A14" s="535"/>
      <c r="B14" s="831" t="s">
        <v>721</v>
      </c>
      <c r="C14" s="832" t="s">
        <v>722</v>
      </c>
      <c r="D14" s="833" t="s">
        <v>723</v>
      </c>
      <c r="E14" s="834">
        <f>$F$105+$G$105</f>
        <v>103.47947882736158</v>
      </c>
    </row>
    <row r="15" spans="1:5">
      <c r="A15" s="535"/>
      <c r="B15" s="835" t="s">
        <v>724</v>
      </c>
      <c r="C15" s="836" t="s">
        <v>725</v>
      </c>
      <c r="D15" s="837" t="s">
        <v>726</v>
      </c>
      <c r="E15" s="838">
        <v>0</v>
      </c>
    </row>
    <row r="16" spans="1:5" ht="15.75" thickBot="1">
      <c r="A16" s="535"/>
      <c r="B16" s="839" t="s">
        <v>727</v>
      </c>
      <c r="C16" s="840" t="s">
        <v>728</v>
      </c>
      <c r="D16" s="841" t="s">
        <v>729</v>
      </c>
      <c r="E16" s="838">
        <v>2370</v>
      </c>
    </row>
    <row r="17" spans="1:5" ht="15.75">
      <c r="A17" s="535"/>
      <c r="B17" s="827" t="s">
        <v>730</v>
      </c>
      <c r="C17" s="828" t="s">
        <v>731</v>
      </c>
      <c r="D17" s="842" t="s">
        <v>723</v>
      </c>
      <c r="E17" s="843">
        <f>E18+E23+E25</f>
        <v>379.08496240601505</v>
      </c>
    </row>
    <row r="18" spans="1:5" ht="15.75">
      <c r="A18" s="535"/>
      <c r="B18" s="844" t="s">
        <v>732</v>
      </c>
      <c r="C18" s="845" t="s">
        <v>733</v>
      </c>
      <c r="D18" s="846" t="s">
        <v>718</v>
      </c>
      <c r="E18" s="847">
        <f>E19+E22</f>
        <v>293.66496240601504</v>
      </c>
    </row>
    <row r="19" spans="1:5" ht="15.75">
      <c r="A19" s="535"/>
      <c r="B19" s="831" t="s">
        <v>734</v>
      </c>
      <c r="C19" s="832" t="s">
        <v>735</v>
      </c>
      <c r="D19" s="833" t="s">
        <v>723</v>
      </c>
      <c r="E19" s="848">
        <v>99.88</v>
      </c>
    </row>
    <row r="20" spans="1:5">
      <c r="A20" s="535"/>
      <c r="B20" s="849" t="s">
        <v>736</v>
      </c>
      <c r="C20" s="850" t="s">
        <v>737</v>
      </c>
      <c r="D20" s="851" t="s">
        <v>729</v>
      </c>
      <c r="E20" s="848">
        <v>34.97</v>
      </c>
    </row>
    <row r="21" spans="1:5">
      <c r="A21" s="535"/>
      <c r="B21" s="835" t="s">
        <v>738</v>
      </c>
      <c r="C21" s="836" t="s">
        <v>725</v>
      </c>
      <c r="D21" s="837" t="s">
        <v>726</v>
      </c>
      <c r="E21" s="848">
        <v>0</v>
      </c>
    </row>
    <row r="22" spans="1:5" ht="15.75">
      <c r="A22" s="535"/>
      <c r="B22" s="831" t="s">
        <v>739</v>
      </c>
      <c r="C22" s="832" t="s">
        <v>740</v>
      </c>
      <c r="D22" s="833" t="s">
        <v>723</v>
      </c>
      <c r="E22" s="848">
        <v>193.78496240601504</v>
      </c>
    </row>
    <row r="23" spans="1:5" ht="15.75">
      <c r="A23" s="535"/>
      <c r="B23" s="844" t="s">
        <v>741</v>
      </c>
      <c r="C23" s="845" t="s">
        <v>742</v>
      </c>
      <c r="D23" s="846" t="s">
        <v>718</v>
      </c>
      <c r="E23" s="852">
        <v>85.419999999999987</v>
      </c>
    </row>
    <row r="24" spans="1:5" ht="15.75">
      <c r="A24" s="535"/>
      <c r="B24" s="831" t="s">
        <v>743</v>
      </c>
      <c r="C24" s="832" t="s">
        <v>744</v>
      </c>
      <c r="D24" s="833" t="s">
        <v>723</v>
      </c>
      <c r="E24" s="848">
        <v>0</v>
      </c>
    </row>
    <row r="25" spans="1:5" ht="16.5" thickBot="1">
      <c r="A25" s="535"/>
      <c r="B25" s="823" t="s">
        <v>745</v>
      </c>
      <c r="C25" s="824" t="s">
        <v>746</v>
      </c>
      <c r="D25" s="825" t="s">
        <v>718</v>
      </c>
      <c r="E25" s="826">
        <v>0</v>
      </c>
    </row>
    <row r="26" spans="1:5" ht="16.5" thickBot="1">
      <c r="A26" s="535"/>
      <c r="B26" s="853" t="s">
        <v>747</v>
      </c>
      <c r="C26" s="854" t="s">
        <v>748</v>
      </c>
      <c r="D26" s="855" t="s">
        <v>718</v>
      </c>
      <c r="E26" s="856">
        <v>3</v>
      </c>
    </row>
    <row r="27" spans="1:5" ht="15.75">
      <c r="A27" s="535"/>
      <c r="B27" s="857" t="s">
        <v>749</v>
      </c>
      <c r="C27" s="858" t="s">
        <v>750</v>
      </c>
      <c r="D27" s="859" t="s">
        <v>718</v>
      </c>
      <c r="E27" s="860">
        <f>E11-E17-E26</f>
        <v>238.39683759398497</v>
      </c>
    </row>
    <row r="28" spans="1:5" ht="15.75">
      <c r="A28" s="535"/>
      <c r="B28" s="861" t="s">
        <v>751</v>
      </c>
      <c r="C28" s="832" t="s">
        <v>752</v>
      </c>
      <c r="D28" s="833" t="s">
        <v>723</v>
      </c>
      <c r="E28" s="862">
        <f>E11-E13</f>
        <v>7.6818000000000666</v>
      </c>
    </row>
    <row r="29" spans="1:5">
      <c r="A29" s="535"/>
      <c r="B29" s="861" t="s">
        <v>753</v>
      </c>
      <c r="C29" s="832" t="s">
        <v>754</v>
      </c>
      <c r="D29" s="833" t="s">
        <v>729</v>
      </c>
      <c r="E29" s="862">
        <f>E13-E17-E26-E31</f>
        <v>227.11555876662334</v>
      </c>
    </row>
    <row r="30" spans="1:5" ht="15.75">
      <c r="A30" s="535"/>
      <c r="B30" s="831" t="s">
        <v>755</v>
      </c>
      <c r="C30" s="832" t="s">
        <v>756</v>
      </c>
      <c r="D30" s="833" t="s">
        <v>723</v>
      </c>
      <c r="E30" s="863">
        <f>$E$14-$E$19</f>
        <v>3.5994788273615796</v>
      </c>
    </row>
    <row r="31" spans="1:5">
      <c r="A31" s="535"/>
      <c r="B31" s="835" t="s">
        <v>757</v>
      </c>
      <c r="C31" s="836" t="s">
        <v>758</v>
      </c>
      <c r="D31" s="837" t="s">
        <v>726</v>
      </c>
      <c r="E31" s="864">
        <f>$E$14-$E$19</f>
        <v>3.5994788273615796</v>
      </c>
    </row>
    <row r="32" spans="1:5" ht="15.75" thickBot="1">
      <c r="A32" s="535"/>
      <c r="B32" s="835" t="s">
        <v>759</v>
      </c>
      <c r="C32" s="865" t="s">
        <v>760</v>
      </c>
      <c r="D32" s="866" t="s">
        <v>729</v>
      </c>
      <c r="E32" s="867">
        <f>E15-E21</f>
        <v>0</v>
      </c>
    </row>
    <row r="33" spans="1:5" ht="16.5" thickTop="1" thickBot="1">
      <c r="A33" s="535"/>
      <c r="B33" s="815"/>
      <c r="C33" s="816" t="s">
        <v>761</v>
      </c>
      <c r="D33" s="817"/>
      <c r="E33" s="818"/>
    </row>
    <row r="34" spans="1:5" ht="16.5" thickTop="1">
      <c r="A34" s="535"/>
      <c r="B34" s="827" t="s">
        <v>762</v>
      </c>
      <c r="C34" s="828" t="s">
        <v>763</v>
      </c>
      <c r="D34" s="833" t="s">
        <v>723</v>
      </c>
      <c r="E34" s="843">
        <f>E35+E36</f>
        <v>1236.0416514745309</v>
      </c>
    </row>
    <row r="35" spans="1:5" ht="15.75">
      <c r="A35" s="535"/>
      <c r="B35" s="831" t="s">
        <v>764</v>
      </c>
      <c r="C35" s="832" t="s">
        <v>765</v>
      </c>
      <c r="D35" s="833" t="s">
        <v>723</v>
      </c>
      <c r="E35" s="868">
        <v>1227.9000000000001</v>
      </c>
    </row>
    <row r="36" spans="1:5" ht="16.5" thickBot="1">
      <c r="A36" s="535"/>
      <c r="B36" s="831" t="s">
        <v>766</v>
      </c>
      <c r="C36" s="869" t="s">
        <v>767</v>
      </c>
      <c r="D36" s="833" t="s">
        <v>723</v>
      </c>
      <c r="E36" s="868">
        <v>8.1416514745308319</v>
      </c>
    </row>
    <row r="37" spans="1:5" ht="26.25" thickBot="1">
      <c r="A37" s="535"/>
      <c r="B37" s="870" t="s">
        <v>768</v>
      </c>
      <c r="C37" s="871" t="s">
        <v>769</v>
      </c>
      <c r="D37" s="872" t="s">
        <v>770</v>
      </c>
      <c r="E37" s="873">
        <v>1236.0416514745309</v>
      </c>
    </row>
    <row r="38" spans="1:5" ht="26.25" thickBot="1">
      <c r="A38" s="535"/>
      <c r="B38" s="870" t="s">
        <v>771</v>
      </c>
      <c r="C38" s="871" t="s">
        <v>772</v>
      </c>
      <c r="D38" s="872" t="s">
        <v>770</v>
      </c>
      <c r="E38" s="873">
        <v>0</v>
      </c>
    </row>
    <row r="39" spans="1:5" ht="17.25" thickBot="1">
      <c r="A39" s="535"/>
      <c r="B39" s="853" t="s">
        <v>773</v>
      </c>
      <c r="C39" s="854" t="s">
        <v>774</v>
      </c>
      <c r="D39" s="872" t="s">
        <v>770</v>
      </c>
      <c r="E39" s="856">
        <v>1236.0416514745309</v>
      </c>
    </row>
    <row r="40" spans="1:5" ht="16.5" thickBot="1">
      <c r="A40" s="535"/>
      <c r="B40" s="874" t="s">
        <v>775</v>
      </c>
      <c r="C40" s="875" t="s">
        <v>776</v>
      </c>
      <c r="D40" s="829" t="s">
        <v>718</v>
      </c>
      <c r="E40" s="876">
        <f>+E39</f>
        <v>1236.0416514745309</v>
      </c>
    </row>
    <row r="41" spans="1:5" ht="26.25" thickBot="1">
      <c r="A41" s="535"/>
      <c r="B41" s="877" t="s">
        <v>777</v>
      </c>
      <c r="C41" s="878" t="s">
        <v>778</v>
      </c>
      <c r="D41" s="879" t="s">
        <v>718</v>
      </c>
      <c r="E41" s="880">
        <f>E43+E49+E52</f>
        <v>385.4103691588785</v>
      </c>
    </row>
    <row r="42" spans="1:5" ht="26.25" thickBot="1">
      <c r="A42" s="535"/>
      <c r="B42" s="881"/>
      <c r="C42" s="882" t="s">
        <v>779</v>
      </c>
      <c r="D42" s="879" t="s">
        <v>780</v>
      </c>
      <c r="E42" s="883">
        <f>+E44+E47+E50</f>
        <v>385.4103691588785</v>
      </c>
    </row>
    <row r="43" spans="1:5" ht="15.75">
      <c r="A43" s="535"/>
      <c r="B43" s="827" t="s">
        <v>781</v>
      </c>
      <c r="C43" s="828" t="s">
        <v>782</v>
      </c>
      <c r="D43" s="829" t="s">
        <v>718</v>
      </c>
      <c r="E43" s="843">
        <f>E44+E46</f>
        <v>280.83036915887851</v>
      </c>
    </row>
    <row r="44" spans="1:5" ht="15.75">
      <c r="A44" s="535"/>
      <c r="B44" s="831" t="s">
        <v>783</v>
      </c>
      <c r="C44" s="832" t="s">
        <v>784</v>
      </c>
      <c r="D44" s="833" t="s">
        <v>723</v>
      </c>
      <c r="E44" s="868">
        <v>125.51</v>
      </c>
    </row>
    <row r="45" spans="1:5">
      <c r="A45" s="535"/>
      <c r="B45" s="835" t="s">
        <v>785</v>
      </c>
      <c r="C45" s="836" t="s">
        <v>786</v>
      </c>
      <c r="D45" s="837" t="s">
        <v>726</v>
      </c>
      <c r="E45" s="848">
        <v>0</v>
      </c>
    </row>
    <row r="46" spans="1:5">
      <c r="A46" s="535"/>
      <c r="B46" s="835" t="s">
        <v>787</v>
      </c>
      <c r="C46" s="836" t="s">
        <v>788</v>
      </c>
      <c r="D46" s="837" t="s">
        <v>726</v>
      </c>
      <c r="E46" s="838">
        <v>155.32036915887852</v>
      </c>
    </row>
    <row r="47" spans="1:5">
      <c r="A47" s="535"/>
      <c r="B47" s="835" t="s">
        <v>789</v>
      </c>
      <c r="C47" s="836" t="s">
        <v>790</v>
      </c>
      <c r="D47" s="837" t="s">
        <v>729</v>
      </c>
      <c r="E47" s="838">
        <v>155.32036915887852</v>
      </c>
    </row>
    <row r="48" spans="1:5" ht="15.75" thickBot="1">
      <c r="A48" s="535"/>
      <c r="B48" s="884" t="s">
        <v>791</v>
      </c>
      <c r="C48" s="885" t="s">
        <v>792</v>
      </c>
      <c r="D48" s="886" t="s">
        <v>729</v>
      </c>
      <c r="E48" s="838">
        <v>155.32036915887852</v>
      </c>
    </row>
    <row r="49" spans="1:5" ht="15.75">
      <c r="A49" s="535"/>
      <c r="B49" s="827" t="s">
        <v>793</v>
      </c>
      <c r="C49" s="828" t="s">
        <v>794</v>
      </c>
      <c r="D49" s="829" t="s">
        <v>718</v>
      </c>
      <c r="E49" s="830">
        <v>104.58</v>
      </c>
    </row>
    <row r="50" spans="1:5">
      <c r="A50" s="535"/>
      <c r="B50" s="831" t="s">
        <v>795</v>
      </c>
      <c r="C50" s="887" t="s">
        <v>796</v>
      </c>
      <c r="D50" s="837" t="s">
        <v>726</v>
      </c>
      <c r="E50" s="868">
        <v>104.58</v>
      </c>
    </row>
    <row r="51" spans="1:5" ht="15.75" thickBot="1">
      <c r="A51" s="535"/>
      <c r="B51" s="888" t="s">
        <v>797</v>
      </c>
      <c r="C51" s="889" t="s">
        <v>798</v>
      </c>
      <c r="D51" s="890" t="s">
        <v>726</v>
      </c>
      <c r="E51" s="891">
        <v>104.58</v>
      </c>
    </row>
    <row r="52" spans="1:5" ht="16.5" thickBot="1">
      <c r="A52" s="535"/>
      <c r="B52" s="853" t="s">
        <v>799</v>
      </c>
      <c r="C52" s="854" t="s">
        <v>800</v>
      </c>
      <c r="D52" s="855" t="s">
        <v>718</v>
      </c>
      <c r="E52" s="856">
        <v>0</v>
      </c>
    </row>
    <row r="53" spans="1:5" ht="15.75">
      <c r="A53" s="535"/>
      <c r="B53" s="827" t="s">
        <v>801</v>
      </c>
      <c r="C53" s="828" t="s">
        <v>802</v>
      </c>
      <c r="D53" s="859" t="s">
        <v>718</v>
      </c>
      <c r="E53" s="843">
        <f>E34-E41</f>
        <v>850.63128231565247</v>
      </c>
    </row>
    <row r="54" spans="1:5" ht="15.75">
      <c r="A54" s="535"/>
      <c r="B54" s="831" t="s">
        <v>803</v>
      </c>
      <c r="C54" s="832" t="s">
        <v>804</v>
      </c>
      <c r="D54" s="833" t="s">
        <v>723</v>
      </c>
      <c r="E54" s="892">
        <f>E53-E55</f>
        <v>846.10814867906709</v>
      </c>
    </row>
    <row r="55" spans="1:5" ht="15.75">
      <c r="A55" s="535"/>
      <c r="B55" s="831" t="s">
        <v>805</v>
      </c>
      <c r="C55" s="832" t="s">
        <v>806</v>
      </c>
      <c r="D55" s="833" t="s">
        <v>723</v>
      </c>
      <c r="E55" s="892">
        <f>(E44/(100-E71)*100)-E44</f>
        <v>4.5231336365854276</v>
      </c>
    </row>
    <row r="56" spans="1:5" ht="15.75" thickBot="1">
      <c r="A56" s="535"/>
      <c r="B56" s="893" t="s">
        <v>807</v>
      </c>
      <c r="C56" s="894" t="s">
        <v>808</v>
      </c>
      <c r="D56" s="890" t="s">
        <v>726</v>
      </c>
      <c r="E56" s="895">
        <f>+E15-E45</f>
        <v>0</v>
      </c>
    </row>
    <row r="57" spans="1:5" ht="16.5" thickTop="1" thickBot="1">
      <c r="A57" s="535"/>
      <c r="B57" s="815"/>
      <c r="C57" s="816" t="s">
        <v>809</v>
      </c>
      <c r="D57" s="817"/>
      <c r="E57" s="818"/>
    </row>
    <row r="58" spans="1:5" ht="16.5" thickTop="1">
      <c r="A58" s="535"/>
      <c r="B58" s="827" t="s">
        <v>810</v>
      </c>
      <c r="C58" s="896" t="s">
        <v>811</v>
      </c>
      <c r="D58" s="829" t="s">
        <v>718</v>
      </c>
      <c r="E58" s="843">
        <f>SUM(E59:E60)</f>
        <v>91.193827586206893</v>
      </c>
    </row>
    <row r="59" spans="1:5" ht="15.75">
      <c r="A59" s="535"/>
      <c r="B59" s="897" t="s">
        <v>812</v>
      </c>
      <c r="C59" s="898" t="s">
        <v>813</v>
      </c>
      <c r="D59" s="833" t="s">
        <v>723</v>
      </c>
      <c r="E59" s="899">
        <v>45.6</v>
      </c>
    </row>
    <row r="60" spans="1:5" ht="16.5" thickBot="1">
      <c r="A60" s="535"/>
      <c r="B60" s="900" t="s">
        <v>814</v>
      </c>
      <c r="C60" s="901" t="s">
        <v>815</v>
      </c>
      <c r="D60" s="902" t="s">
        <v>723</v>
      </c>
      <c r="E60" s="903">
        <v>45.593827586206892</v>
      </c>
    </row>
    <row r="61" spans="1:5" ht="16.5" thickBot="1">
      <c r="A61" s="535"/>
      <c r="B61" s="853" t="s">
        <v>816</v>
      </c>
      <c r="C61" s="854" t="s">
        <v>817</v>
      </c>
      <c r="D61" s="855" t="s">
        <v>718</v>
      </c>
      <c r="E61" s="856">
        <v>45.6</v>
      </c>
    </row>
    <row r="62" spans="1:5" ht="15.75">
      <c r="A62" s="535"/>
      <c r="B62" s="827" t="s">
        <v>818</v>
      </c>
      <c r="C62" s="828" t="s">
        <v>819</v>
      </c>
      <c r="D62" s="829" t="s">
        <v>718</v>
      </c>
      <c r="E62" s="830">
        <f>SUM(E63:E64)</f>
        <v>91.193827586206893</v>
      </c>
    </row>
    <row r="63" spans="1:5" ht="15.75">
      <c r="A63" s="535"/>
      <c r="B63" s="888" t="s">
        <v>820</v>
      </c>
      <c r="C63" s="898" t="s">
        <v>813</v>
      </c>
      <c r="D63" s="833" t="s">
        <v>723</v>
      </c>
      <c r="E63" s="826">
        <v>45.6</v>
      </c>
    </row>
    <row r="64" spans="1:5" ht="16.5" thickBot="1">
      <c r="A64" s="535"/>
      <c r="B64" s="888" t="s">
        <v>821</v>
      </c>
      <c r="C64" s="901" t="s">
        <v>815</v>
      </c>
      <c r="D64" s="902" t="s">
        <v>723</v>
      </c>
      <c r="E64" s="891">
        <v>45.593827586206892</v>
      </c>
    </row>
    <row r="65" spans="1:5" ht="16.5" thickBot="1">
      <c r="A65" s="535"/>
      <c r="B65" s="904" t="s">
        <v>822</v>
      </c>
      <c r="C65" s="905" t="s">
        <v>823</v>
      </c>
      <c r="D65" s="906" t="s">
        <v>718</v>
      </c>
      <c r="E65" s="907">
        <f>E58-E62</f>
        <v>0</v>
      </c>
    </row>
    <row r="66" spans="1:5" ht="16.5" thickTop="1" thickBot="1">
      <c r="A66" s="535"/>
      <c r="B66" s="815"/>
      <c r="C66" s="816" t="s">
        <v>824</v>
      </c>
      <c r="D66" s="817"/>
      <c r="E66" s="818"/>
    </row>
    <row r="67" spans="1:5" ht="16.5" thickTop="1" thickBot="1">
      <c r="A67" s="535"/>
      <c r="B67" s="908" t="s">
        <v>825</v>
      </c>
      <c r="C67" s="882" t="s">
        <v>826</v>
      </c>
      <c r="D67" s="882" t="s">
        <v>827</v>
      </c>
      <c r="E67" s="909">
        <f>IF(E11=0,0,E27/E11*100)</f>
        <v>38.421245811558855</v>
      </c>
    </row>
    <row r="68" spans="1:5">
      <c r="A68" s="535"/>
      <c r="B68" s="910" t="s">
        <v>828</v>
      </c>
      <c r="C68" s="911" t="s">
        <v>829</v>
      </c>
      <c r="D68" s="912" t="s">
        <v>827</v>
      </c>
      <c r="E68" s="913">
        <f>IF(E11=0,0,E28/E11*100)</f>
        <v>1.2380379247223798</v>
      </c>
    </row>
    <row r="69" spans="1:5">
      <c r="A69" s="535"/>
      <c r="B69" s="914" t="s">
        <v>830</v>
      </c>
      <c r="C69" s="915" t="s">
        <v>754</v>
      </c>
      <c r="D69" s="916" t="s">
        <v>827</v>
      </c>
      <c r="E69" s="917">
        <f>IF(E11=0,0,E29/E11*100)</f>
        <v>36.603097587491419</v>
      </c>
    </row>
    <row r="70" spans="1:5">
      <c r="A70" s="535"/>
      <c r="B70" s="914" t="s">
        <v>831</v>
      </c>
      <c r="C70" s="915" t="s">
        <v>756</v>
      </c>
      <c r="D70" s="916" t="s">
        <v>827</v>
      </c>
      <c r="E70" s="917">
        <f>IF(E13=0,0,E30/E11*100)</f>
        <v>0.58011029934505409</v>
      </c>
    </row>
    <row r="71" spans="1:5">
      <c r="A71" s="535"/>
      <c r="B71" s="914" t="s">
        <v>832</v>
      </c>
      <c r="C71" s="918" t="s">
        <v>758</v>
      </c>
      <c r="D71" s="916" t="s">
        <v>827</v>
      </c>
      <c r="E71" s="917">
        <f>IF(E14=0,0,E31/E14*100)</f>
        <v>3.4784470004595938</v>
      </c>
    </row>
    <row r="72" spans="1:5">
      <c r="A72" s="535"/>
      <c r="B72" s="919" t="s">
        <v>833</v>
      </c>
      <c r="C72" s="920" t="s">
        <v>834</v>
      </c>
      <c r="D72" s="921" t="s">
        <v>827</v>
      </c>
      <c r="E72" s="917">
        <f>IF($E$13=0,0,($E$30-E31)/($E$13-E14)*100)</f>
        <v>0</v>
      </c>
    </row>
    <row r="73" spans="1:5" ht="15.75" thickBot="1">
      <c r="A73" s="535"/>
      <c r="B73" s="922" t="s">
        <v>835</v>
      </c>
      <c r="C73" s="923" t="s">
        <v>760</v>
      </c>
      <c r="D73" s="924" t="s">
        <v>827</v>
      </c>
      <c r="E73" s="925">
        <f>IF(E15=0,0,E32/E15*100)</f>
        <v>0</v>
      </c>
    </row>
    <row r="74" spans="1:5" ht="26.25" thickBot="1">
      <c r="A74" s="535"/>
      <c r="B74" s="908" t="s">
        <v>836</v>
      </c>
      <c r="C74" s="882" t="s">
        <v>837</v>
      </c>
      <c r="D74" s="882" t="s">
        <v>827</v>
      </c>
      <c r="E74" s="926">
        <f>IF(E34=0,0,E53/E34*100)</f>
        <v>68.818982054601094</v>
      </c>
    </row>
    <row r="75" spans="1:5">
      <c r="A75" s="535"/>
      <c r="B75" s="927" t="s">
        <v>838</v>
      </c>
      <c r="C75" s="928" t="s">
        <v>804</v>
      </c>
      <c r="D75" s="929" t="s">
        <v>827</v>
      </c>
      <c r="E75" s="930">
        <f t="shared" ref="E75:E77" si="0">IF($E$34=0,0,E54/$E$34*100)</f>
        <v>68.453045062818546</v>
      </c>
    </row>
    <row r="76" spans="1:5">
      <c r="A76" s="535"/>
      <c r="B76" s="931" t="s">
        <v>839</v>
      </c>
      <c r="C76" s="932" t="s">
        <v>806</v>
      </c>
      <c r="D76" s="916" t="s">
        <v>827</v>
      </c>
      <c r="E76" s="933">
        <f>IF($E$34=0,0,E55/$E$34*100)</f>
        <v>0.36593699178256439</v>
      </c>
    </row>
    <row r="77" spans="1:5" ht="15.75" thickBot="1">
      <c r="A77" s="535"/>
      <c r="B77" s="934" t="s">
        <v>840</v>
      </c>
      <c r="C77" s="935" t="s">
        <v>808</v>
      </c>
      <c r="D77" s="936" t="s">
        <v>827</v>
      </c>
      <c r="E77" s="937">
        <f t="shared" si="0"/>
        <v>0</v>
      </c>
    </row>
    <row r="78" spans="1:5" ht="27" thickTop="1" thickBot="1">
      <c r="A78" s="535"/>
      <c r="B78" s="938" t="s">
        <v>841</v>
      </c>
      <c r="C78" s="939" t="s">
        <v>842</v>
      </c>
      <c r="D78" s="939" t="s">
        <v>827</v>
      </c>
      <c r="E78" s="940">
        <f>IF(E58=0,0,E65/E58*100)</f>
        <v>0</v>
      </c>
    </row>
    <row r="79" spans="1:5" ht="16.5" thickTop="1" thickBot="1">
      <c r="A79" s="535"/>
      <c r="B79" s="815"/>
      <c r="C79" s="816" t="s">
        <v>843</v>
      </c>
      <c r="D79" s="817"/>
      <c r="E79" s="818"/>
    </row>
    <row r="80" spans="1:5" ht="16.5" thickTop="1" thickBot="1">
      <c r="A80" s="535"/>
      <c r="B80" s="823" t="s">
        <v>844</v>
      </c>
      <c r="C80" s="825" t="s">
        <v>845</v>
      </c>
      <c r="D80" s="902" t="s">
        <v>846</v>
      </c>
      <c r="E80" s="941">
        <v>17138</v>
      </c>
    </row>
    <row r="81" spans="1:5" ht="15.75" thickBot="1">
      <c r="A81" s="535"/>
      <c r="B81" s="853" t="s">
        <v>847</v>
      </c>
      <c r="C81" s="855" t="s">
        <v>848</v>
      </c>
      <c r="D81" s="942" t="s">
        <v>849</v>
      </c>
      <c r="E81" s="943">
        <v>9926</v>
      </c>
    </row>
    <row r="82" spans="1:5">
      <c r="A82" s="535"/>
      <c r="B82" s="827" t="s">
        <v>850</v>
      </c>
      <c r="C82" s="829" t="s">
        <v>851</v>
      </c>
      <c r="D82" s="842" t="s">
        <v>849</v>
      </c>
      <c r="E82" s="944">
        <f>E83+E86+E87+E88+E89</f>
        <v>9108</v>
      </c>
    </row>
    <row r="83" spans="1:5">
      <c r="A83" s="535"/>
      <c r="B83" s="888" t="s">
        <v>852</v>
      </c>
      <c r="C83" s="833" t="s">
        <v>853</v>
      </c>
      <c r="D83" s="833" t="s">
        <v>849</v>
      </c>
      <c r="E83" s="945">
        <f>SUM(E84:E85)</f>
        <v>5556</v>
      </c>
    </row>
    <row r="84" spans="1:5">
      <c r="A84" s="535"/>
      <c r="B84" s="835" t="s">
        <v>854</v>
      </c>
      <c r="C84" s="946" t="s">
        <v>855</v>
      </c>
      <c r="D84" s="837" t="s">
        <v>849</v>
      </c>
      <c r="E84" s="947">
        <v>2786</v>
      </c>
    </row>
    <row r="85" spans="1:5">
      <c r="A85" s="535"/>
      <c r="B85" s="835" t="s">
        <v>856</v>
      </c>
      <c r="C85" s="946" t="s">
        <v>857</v>
      </c>
      <c r="D85" s="837" t="s">
        <v>849</v>
      </c>
      <c r="E85" s="947">
        <v>2770</v>
      </c>
    </row>
    <row r="86" spans="1:5">
      <c r="A86" s="535"/>
      <c r="B86" s="831" t="s">
        <v>858</v>
      </c>
      <c r="C86" s="833" t="s">
        <v>859</v>
      </c>
      <c r="D86" s="833" t="s">
        <v>849</v>
      </c>
      <c r="E86" s="948">
        <v>1554</v>
      </c>
    </row>
    <row r="87" spans="1:5">
      <c r="A87" s="535"/>
      <c r="B87" s="831" t="s">
        <v>860</v>
      </c>
      <c r="C87" s="833" t="s">
        <v>861</v>
      </c>
      <c r="D87" s="833" t="s">
        <v>849</v>
      </c>
      <c r="E87" s="948">
        <v>411</v>
      </c>
    </row>
    <row r="88" spans="1:5">
      <c r="A88" s="535"/>
      <c r="B88" s="900" t="s">
        <v>862</v>
      </c>
      <c r="C88" s="949" t="s">
        <v>863</v>
      </c>
      <c r="D88" s="950" t="s">
        <v>849</v>
      </c>
      <c r="E88" s="951">
        <v>1587</v>
      </c>
    </row>
    <row r="89" spans="1:5" ht="15.75" thickBot="1">
      <c r="A89" s="535"/>
      <c r="B89" s="952" t="s">
        <v>864</v>
      </c>
      <c r="C89" s="953" t="s">
        <v>865</v>
      </c>
      <c r="D89" s="954" t="s">
        <v>849</v>
      </c>
      <c r="E89" s="955">
        <v>0</v>
      </c>
    </row>
    <row r="90" spans="1:5">
      <c r="A90" s="535"/>
      <c r="B90" s="827" t="s">
        <v>866</v>
      </c>
      <c r="C90" s="829" t="s">
        <v>867</v>
      </c>
      <c r="D90" s="842" t="s">
        <v>849</v>
      </c>
      <c r="E90" s="956">
        <f>SUM(E91:E93)</f>
        <v>298</v>
      </c>
    </row>
    <row r="91" spans="1:5">
      <c r="A91" s="535"/>
      <c r="B91" s="831" t="s">
        <v>868</v>
      </c>
      <c r="C91" s="833" t="s">
        <v>869</v>
      </c>
      <c r="D91" s="833" t="s">
        <v>849</v>
      </c>
      <c r="E91" s="948">
        <v>200</v>
      </c>
    </row>
    <row r="92" spans="1:5">
      <c r="A92" s="535"/>
      <c r="B92" s="888" t="s">
        <v>870</v>
      </c>
      <c r="C92" s="902" t="s">
        <v>871</v>
      </c>
      <c r="D92" s="902" t="s">
        <v>849</v>
      </c>
      <c r="E92" s="941">
        <v>85</v>
      </c>
    </row>
    <row r="93" spans="1:5" ht="15.75" thickBot="1">
      <c r="A93" s="535"/>
      <c r="B93" s="831" t="s">
        <v>872</v>
      </c>
      <c r="C93" s="833" t="s">
        <v>873</v>
      </c>
      <c r="D93" s="833" t="s">
        <v>849</v>
      </c>
      <c r="E93" s="948">
        <v>13</v>
      </c>
    </row>
    <row r="94" spans="1:5">
      <c r="A94" s="535"/>
      <c r="B94" s="827" t="s">
        <v>874</v>
      </c>
      <c r="C94" s="829" t="s">
        <v>875</v>
      </c>
      <c r="D94" s="957" t="s">
        <v>849</v>
      </c>
      <c r="E94" s="958">
        <f>SUM(E95:E97)</f>
        <v>7819</v>
      </c>
    </row>
    <row r="95" spans="1:5">
      <c r="A95" s="535"/>
      <c r="B95" s="897" t="s">
        <v>876</v>
      </c>
      <c r="C95" s="959" t="s">
        <v>877</v>
      </c>
      <c r="D95" s="959" t="s">
        <v>849</v>
      </c>
      <c r="E95" s="960">
        <f>+E83+E91</f>
        <v>5756</v>
      </c>
    </row>
    <row r="96" spans="1:5">
      <c r="A96" s="535"/>
      <c r="B96" s="888" t="s">
        <v>878</v>
      </c>
      <c r="C96" s="902" t="s">
        <v>879</v>
      </c>
      <c r="D96" s="902" t="s">
        <v>849</v>
      </c>
      <c r="E96" s="941">
        <f>+E86+E92</f>
        <v>1639</v>
      </c>
    </row>
    <row r="97" spans="1:7" ht="15.75" thickBot="1">
      <c r="A97" s="535"/>
      <c r="B97" s="952" t="s">
        <v>880</v>
      </c>
      <c r="C97" s="954" t="s">
        <v>881</v>
      </c>
      <c r="D97" s="954" t="s">
        <v>849</v>
      </c>
      <c r="E97" s="955">
        <f>+E87+E93</f>
        <v>424</v>
      </c>
    </row>
    <row r="99" spans="1:7">
      <c r="B99" s="961" t="s">
        <v>882</v>
      </c>
      <c r="C99" s="535"/>
      <c r="D99" s="535"/>
      <c r="E99" s="535"/>
      <c r="F99" s="535"/>
      <c r="G99" s="535"/>
    </row>
    <row r="100" spans="1:7">
      <c r="B100" s="961" t="s">
        <v>883</v>
      </c>
      <c r="C100" s="535"/>
      <c r="D100" s="535"/>
      <c r="E100" s="535"/>
      <c r="F100" s="535"/>
      <c r="G100" s="535"/>
    </row>
    <row r="101" spans="1:7">
      <c r="B101" s="535"/>
      <c r="C101" s="535"/>
      <c r="D101" s="535"/>
      <c r="E101" s="535"/>
      <c r="F101" s="535"/>
      <c r="G101" s="535"/>
    </row>
    <row r="102" spans="1:7">
      <c r="B102" s="535"/>
      <c r="C102" s="535"/>
      <c r="D102" s="535"/>
      <c r="E102" s="535"/>
      <c r="F102" s="535"/>
      <c r="G102" s="535"/>
    </row>
    <row r="103" spans="1:7" ht="15.75" thickBot="1">
      <c r="B103" s="961" t="s">
        <v>884</v>
      </c>
      <c r="C103" s="961" t="s">
        <v>885</v>
      </c>
      <c r="D103" s="535"/>
      <c r="E103" s="535"/>
      <c r="F103" s="535"/>
      <c r="G103" s="535"/>
    </row>
    <row r="104" spans="1:7" ht="30" customHeight="1" thickBot="1">
      <c r="B104" s="962"/>
      <c r="C104" s="963" t="s">
        <v>886</v>
      </c>
      <c r="D104" s="963"/>
      <c r="E104" s="963"/>
      <c r="F104" s="964" t="s">
        <v>887</v>
      </c>
      <c r="G104" s="965" t="s">
        <v>888</v>
      </c>
    </row>
    <row r="105" spans="1:7" ht="15.75">
      <c r="B105" s="966" t="s">
        <v>889</v>
      </c>
      <c r="C105" s="967" t="s">
        <v>890</v>
      </c>
      <c r="D105" s="967"/>
      <c r="E105" s="967"/>
      <c r="F105" s="968">
        <v>95.4</v>
      </c>
      <c r="G105" s="969">
        <f>$G$106/(1-$F$107)</f>
        <v>8.0794788273615641</v>
      </c>
    </row>
    <row r="106" spans="1:7" ht="15.75">
      <c r="B106" s="970" t="s">
        <v>891</v>
      </c>
      <c r="C106" s="971" t="s">
        <v>892</v>
      </c>
      <c r="D106" s="971"/>
      <c r="E106" s="971"/>
      <c r="F106" s="972">
        <v>92.1</v>
      </c>
      <c r="G106" s="973">
        <v>7.8</v>
      </c>
    </row>
    <row r="107" spans="1:7" ht="15.75" thickBot="1">
      <c r="B107" s="974" t="s">
        <v>893</v>
      </c>
      <c r="C107" s="975" t="s">
        <v>894</v>
      </c>
      <c r="D107" s="975"/>
      <c r="E107" s="975"/>
      <c r="F107" s="976">
        <f>IF($F$105=0,0,1-(($F$106))/($F$105))</f>
        <v>3.4591194968553562E-2</v>
      </c>
      <c r="G107" s="977">
        <f>IF($G$105=0,0,1-$G$106/$G$105)</f>
        <v>3.4591194968553562E-2</v>
      </c>
    </row>
  </sheetData>
  <mergeCells count="5">
    <mergeCell ref="B41:B42"/>
    <mergeCell ref="C104:E104"/>
    <mergeCell ref="C105:E105"/>
    <mergeCell ref="C106:E106"/>
    <mergeCell ref="C107:E10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B3155-9C8F-45E1-9B16-68F3F3D345EE}">
  <sheetPr codeName="Sheet103">
    <tabColor theme="0" tint="-0.14999847407452621"/>
  </sheetPr>
  <dimension ref="A1:F198"/>
  <sheetViews>
    <sheetView topLeftCell="A181" workbookViewId="0">
      <selection activeCell="F25" sqref="F25:F32"/>
    </sheetView>
  </sheetViews>
  <sheetFormatPr defaultRowHeight="15"/>
  <cols>
    <col min="2" max="2" width="8.7109375" style="2" customWidth="1"/>
    <col min="3" max="3" width="78.28515625" style="2" customWidth="1"/>
    <col min="4" max="4" width="16.42578125" style="2" customWidth="1"/>
    <col min="5" max="5" width="21.140625" style="2" customWidth="1"/>
    <col min="6" max="6" width="9.140625" style="2"/>
  </cols>
  <sheetData>
    <row r="1" spans="1:5">
      <c r="A1" s="535"/>
      <c r="B1" s="535"/>
      <c r="C1" s="535"/>
      <c r="D1" s="535"/>
      <c r="E1" s="535"/>
    </row>
    <row r="2" spans="1:5" ht="84">
      <c r="A2" s="535"/>
      <c r="B2" s="535"/>
      <c r="C2" s="535"/>
      <c r="D2" s="535"/>
      <c r="E2" s="537" t="s">
        <v>895</v>
      </c>
    </row>
    <row r="3" spans="1:5">
      <c r="A3" s="535"/>
      <c r="B3" s="535"/>
      <c r="C3" s="27" t="s">
        <v>1337</v>
      </c>
      <c r="D3" s="535"/>
      <c r="E3" s="535"/>
    </row>
    <row r="4" spans="1:5">
      <c r="A4" s="535"/>
      <c r="B4" s="535"/>
      <c r="C4" s="27" t="s">
        <v>1338</v>
      </c>
      <c r="D4" s="535"/>
      <c r="E4" s="535"/>
    </row>
    <row r="5" spans="1:5">
      <c r="A5" s="535"/>
      <c r="B5" s="535"/>
      <c r="C5" s="535"/>
      <c r="D5" s="535"/>
      <c r="E5" s="535"/>
    </row>
    <row r="6" spans="1:5" ht="15.75">
      <c r="A6" s="535"/>
      <c r="B6" s="535"/>
      <c r="C6" s="978" t="s">
        <v>896</v>
      </c>
      <c r="D6" s="535"/>
      <c r="E6" s="535"/>
    </row>
    <row r="7" spans="1:5" ht="15.75">
      <c r="A7" s="535"/>
      <c r="B7" s="535"/>
      <c r="C7" s="978"/>
      <c r="D7" s="535"/>
      <c r="E7" s="535"/>
    </row>
    <row r="8" spans="1:5" ht="15.75" thickBot="1">
      <c r="A8" s="535"/>
      <c r="B8" s="535"/>
      <c r="C8" s="535"/>
      <c r="D8" s="535"/>
      <c r="E8" s="535"/>
    </row>
    <row r="9" spans="1:5" ht="15.75" thickBot="1">
      <c r="A9" s="535"/>
      <c r="B9" s="979" t="s">
        <v>2</v>
      </c>
      <c r="C9" s="980" t="s">
        <v>897</v>
      </c>
      <c r="D9" s="981" t="s">
        <v>715</v>
      </c>
      <c r="E9" s="982" t="s">
        <v>59</v>
      </c>
    </row>
    <row r="10" spans="1:5" ht="15.75" thickBot="1">
      <c r="A10" s="535"/>
      <c r="B10" s="983"/>
      <c r="C10" s="980" t="s">
        <v>898</v>
      </c>
      <c r="D10" s="980"/>
      <c r="E10" s="984"/>
    </row>
    <row r="11" spans="1:5" ht="15.75">
      <c r="A11" s="535"/>
      <c r="B11" s="985" t="s">
        <v>64</v>
      </c>
      <c r="C11" s="986" t="s">
        <v>899</v>
      </c>
      <c r="D11" s="986" t="s">
        <v>900</v>
      </c>
      <c r="E11" s="987">
        <v>7320.7</v>
      </c>
    </row>
    <row r="12" spans="1:5" ht="15.75">
      <c r="A12" s="535"/>
      <c r="B12" s="988" t="s">
        <v>70</v>
      </c>
      <c r="C12" s="989" t="s">
        <v>901</v>
      </c>
      <c r="D12" s="990" t="s">
        <v>900</v>
      </c>
      <c r="E12" s="991">
        <v>2820.7</v>
      </c>
    </row>
    <row r="13" spans="1:5" ht="15.75">
      <c r="A13" s="535"/>
      <c r="B13" s="988" t="s">
        <v>98</v>
      </c>
      <c r="C13" s="989" t="s">
        <v>902</v>
      </c>
      <c r="D13" s="989" t="s">
        <v>900</v>
      </c>
      <c r="E13" s="991">
        <v>315</v>
      </c>
    </row>
    <row r="14" spans="1:5" ht="15.75">
      <c r="A14" s="535"/>
      <c r="B14" s="988" t="s">
        <v>258</v>
      </c>
      <c r="C14" s="989" t="s">
        <v>903</v>
      </c>
      <c r="D14" s="989" t="s">
        <v>900</v>
      </c>
      <c r="E14" s="991">
        <v>11712</v>
      </c>
    </row>
    <row r="15" spans="1:5" ht="15.75">
      <c r="A15" s="535"/>
      <c r="B15" s="988" t="s">
        <v>260</v>
      </c>
      <c r="C15" s="989" t="s">
        <v>904</v>
      </c>
      <c r="D15" s="989" t="s">
        <v>900</v>
      </c>
      <c r="E15" s="991">
        <v>0</v>
      </c>
    </row>
    <row r="16" spans="1:5" ht="15.75">
      <c r="A16" s="535"/>
      <c r="B16" s="988" t="s">
        <v>268</v>
      </c>
      <c r="C16" s="989" t="s">
        <v>905</v>
      </c>
      <c r="D16" s="989" t="s">
        <v>900</v>
      </c>
      <c r="E16" s="991">
        <v>2084.4</v>
      </c>
    </row>
    <row r="17" spans="1:5">
      <c r="A17" s="535"/>
      <c r="B17" s="992" t="s">
        <v>270</v>
      </c>
      <c r="C17" s="993" t="s">
        <v>906</v>
      </c>
      <c r="D17" s="993" t="s">
        <v>907</v>
      </c>
      <c r="E17" s="994">
        <v>375</v>
      </c>
    </row>
    <row r="18" spans="1:5">
      <c r="A18" s="535"/>
      <c r="B18" s="992" t="s">
        <v>606</v>
      </c>
      <c r="C18" s="993" t="s">
        <v>908</v>
      </c>
      <c r="D18" s="993" t="s">
        <v>909</v>
      </c>
      <c r="E18" s="994">
        <v>323</v>
      </c>
    </row>
    <row r="19" spans="1:5">
      <c r="A19" s="535"/>
      <c r="B19" s="992" t="s">
        <v>607</v>
      </c>
      <c r="C19" s="993" t="s">
        <v>910</v>
      </c>
      <c r="D19" s="993" t="s">
        <v>909</v>
      </c>
      <c r="E19" s="994">
        <v>80</v>
      </c>
    </row>
    <row r="20" spans="1:5">
      <c r="A20" s="535"/>
      <c r="B20" s="992" t="s">
        <v>911</v>
      </c>
      <c r="C20" s="993" t="s">
        <v>912</v>
      </c>
      <c r="D20" s="995" t="s">
        <v>909</v>
      </c>
      <c r="E20" s="994">
        <v>30</v>
      </c>
    </row>
    <row r="21" spans="1:5" ht="15.75">
      <c r="A21" s="535"/>
      <c r="B21" s="988" t="s">
        <v>272</v>
      </c>
      <c r="C21" s="989" t="s">
        <v>913</v>
      </c>
      <c r="D21" s="989" t="s">
        <v>900</v>
      </c>
      <c r="E21" s="991">
        <v>0</v>
      </c>
    </row>
    <row r="22" spans="1:5">
      <c r="A22" s="535"/>
      <c r="B22" s="992" t="s">
        <v>914</v>
      </c>
      <c r="C22" s="993" t="s">
        <v>906</v>
      </c>
      <c r="D22" s="993" t="s">
        <v>907</v>
      </c>
      <c r="E22" s="994">
        <v>0</v>
      </c>
    </row>
    <row r="23" spans="1:5">
      <c r="A23" s="535"/>
      <c r="B23" s="992" t="s">
        <v>915</v>
      </c>
      <c r="C23" s="993" t="s">
        <v>908</v>
      </c>
      <c r="D23" s="993" t="s">
        <v>909</v>
      </c>
      <c r="E23" s="994">
        <v>0</v>
      </c>
    </row>
    <row r="24" spans="1:5">
      <c r="A24" s="535"/>
      <c r="B24" s="992" t="s">
        <v>916</v>
      </c>
      <c r="C24" s="993" t="s">
        <v>917</v>
      </c>
      <c r="D24" s="993" t="s">
        <v>909</v>
      </c>
      <c r="E24" s="994">
        <v>0</v>
      </c>
    </row>
    <row r="25" spans="1:5">
      <c r="A25" s="535"/>
      <c r="B25" s="988" t="s">
        <v>918</v>
      </c>
      <c r="C25" s="989" t="s">
        <v>919</v>
      </c>
      <c r="D25" s="989" t="s">
        <v>920</v>
      </c>
      <c r="E25" s="991">
        <v>464</v>
      </c>
    </row>
    <row r="26" spans="1:5">
      <c r="A26" s="535"/>
      <c r="B26" s="992" t="s">
        <v>921</v>
      </c>
      <c r="C26" s="993" t="s">
        <v>922</v>
      </c>
      <c r="D26" s="993" t="s">
        <v>920</v>
      </c>
      <c r="E26" s="994">
        <v>0</v>
      </c>
    </row>
    <row r="27" spans="1:5">
      <c r="A27" s="535"/>
      <c r="B27" s="992" t="s">
        <v>923</v>
      </c>
      <c r="C27" s="993" t="s">
        <v>924</v>
      </c>
      <c r="D27" s="993" t="s">
        <v>920</v>
      </c>
      <c r="E27" s="994">
        <v>0</v>
      </c>
    </row>
    <row r="28" spans="1:5">
      <c r="A28" s="535"/>
      <c r="B28" s="992" t="s">
        <v>925</v>
      </c>
      <c r="C28" s="993" t="s">
        <v>926</v>
      </c>
      <c r="D28" s="993" t="s">
        <v>920</v>
      </c>
      <c r="E28" s="994">
        <v>0</v>
      </c>
    </row>
    <row r="29" spans="1:5">
      <c r="A29" s="535"/>
      <c r="B29" s="992" t="s">
        <v>927</v>
      </c>
      <c r="C29" s="993" t="s">
        <v>928</v>
      </c>
      <c r="D29" s="993" t="s">
        <v>920</v>
      </c>
      <c r="E29" s="994">
        <v>0</v>
      </c>
    </row>
    <row r="30" spans="1:5" ht="15.75" thickBot="1">
      <c r="A30" s="535"/>
      <c r="B30" s="996" t="s">
        <v>929</v>
      </c>
      <c r="C30" s="997" t="s">
        <v>930</v>
      </c>
      <c r="D30" s="997" t="s">
        <v>920</v>
      </c>
      <c r="E30" s="998">
        <v>0</v>
      </c>
    </row>
    <row r="31" spans="1:5" ht="15.75" thickBot="1">
      <c r="A31" s="535"/>
      <c r="B31" s="983"/>
      <c r="C31" s="980" t="s">
        <v>931</v>
      </c>
      <c r="D31" s="980"/>
      <c r="E31" s="984"/>
    </row>
    <row r="32" spans="1:5">
      <c r="A32" s="535"/>
      <c r="B32" s="999" t="s">
        <v>105</v>
      </c>
      <c r="C32" s="1000" t="s">
        <v>932</v>
      </c>
      <c r="D32" s="1001" t="s">
        <v>849</v>
      </c>
      <c r="E32" s="1002">
        <v>32</v>
      </c>
    </row>
    <row r="33" spans="1:5">
      <c r="A33" s="535"/>
      <c r="B33" s="992" t="s">
        <v>114</v>
      </c>
      <c r="C33" s="1003" t="s">
        <v>933</v>
      </c>
      <c r="D33" s="1001" t="s">
        <v>849</v>
      </c>
      <c r="E33" s="1002">
        <v>40</v>
      </c>
    </row>
    <row r="34" spans="1:5" ht="15.75" thickBot="1">
      <c r="A34" s="535"/>
      <c r="B34" s="1004" t="s">
        <v>288</v>
      </c>
      <c r="C34" s="1005" t="s">
        <v>934</v>
      </c>
      <c r="D34" s="1006" t="s">
        <v>935</v>
      </c>
      <c r="E34" s="1007">
        <v>92</v>
      </c>
    </row>
    <row r="35" spans="1:5" ht="15.75" thickBot="1">
      <c r="A35" s="535"/>
      <c r="B35" s="983"/>
      <c r="C35" s="980" t="s">
        <v>936</v>
      </c>
      <c r="D35" s="980"/>
      <c r="E35" s="984"/>
    </row>
    <row r="36" spans="1:5">
      <c r="A36" s="535"/>
      <c r="B36" s="988" t="s">
        <v>125</v>
      </c>
      <c r="C36" s="1008" t="s">
        <v>937</v>
      </c>
      <c r="D36" s="989" t="s">
        <v>849</v>
      </c>
      <c r="E36" s="1009">
        <v>29</v>
      </c>
    </row>
    <row r="37" spans="1:5">
      <c r="A37" s="535"/>
      <c r="B37" s="992" t="s">
        <v>400</v>
      </c>
      <c r="C37" s="1003" t="s">
        <v>938</v>
      </c>
      <c r="D37" s="993" t="s">
        <v>849</v>
      </c>
      <c r="E37" s="1002">
        <v>29</v>
      </c>
    </row>
    <row r="38" spans="1:5" ht="15.75">
      <c r="A38" s="535"/>
      <c r="B38" s="1010" t="s">
        <v>401</v>
      </c>
      <c r="C38" s="1008" t="s">
        <v>939</v>
      </c>
      <c r="D38" s="989" t="s">
        <v>718</v>
      </c>
      <c r="E38" s="991">
        <v>617.01300000000003</v>
      </c>
    </row>
    <row r="39" spans="1:5" ht="25.5">
      <c r="A39" s="535"/>
      <c r="B39" s="1011" t="s">
        <v>940</v>
      </c>
      <c r="C39" s="1012" t="s">
        <v>941</v>
      </c>
      <c r="D39" s="993" t="s">
        <v>723</v>
      </c>
      <c r="E39" s="994">
        <v>612.65</v>
      </c>
    </row>
    <row r="40" spans="1:5" ht="15.75">
      <c r="A40" s="535"/>
      <c r="B40" s="1011" t="s">
        <v>942</v>
      </c>
      <c r="C40" s="1012" t="s">
        <v>943</v>
      </c>
      <c r="D40" s="993" t="s">
        <v>723</v>
      </c>
      <c r="E40" s="994">
        <v>0</v>
      </c>
    </row>
    <row r="41" spans="1:5" ht="25.5">
      <c r="A41" s="535"/>
      <c r="B41" s="1011" t="s">
        <v>944</v>
      </c>
      <c r="C41" s="1012" t="s">
        <v>945</v>
      </c>
      <c r="D41" s="993" t="s">
        <v>723</v>
      </c>
      <c r="E41" s="994">
        <v>4.3630000000000004</v>
      </c>
    </row>
    <row r="42" spans="1:5" ht="15.75">
      <c r="A42" s="535"/>
      <c r="B42" s="992" t="s">
        <v>946</v>
      </c>
      <c r="C42" s="1013" t="s">
        <v>947</v>
      </c>
      <c r="D42" s="993" t="s">
        <v>723</v>
      </c>
      <c r="E42" s="994">
        <v>0</v>
      </c>
    </row>
    <row r="43" spans="1:5" ht="15.75">
      <c r="A43" s="535"/>
      <c r="B43" s="988" t="s">
        <v>127</v>
      </c>
      <c r="C43" s="1014" t="s">
        <v>948</v>
      </c>
      <c r="D43" s="989" t="s">
        <v>718</v>
      </c>
      <c r="E43" s="991">
        <v>164.3</v>
      </c>
    </row>
    <row r="44" spans="1:5" ht="15.75">
      <c r="A44" s="535"/>
      <c r="B44" s="988" t="s">
        <v>135</v>
      </c>
      <c r="C44" s="1008" t="s">
        <v>949</v>
      </c>
      <c r="D44" s="989" t="s">
        <v>718</v>
      </c>
      <c r="E44" s="991">
        <v>0</v>
      </c>
    </row>
    <row r="45" spans="1:5">
      <c r="A45" s="535"/>
      <c r="B45" s="992" t="s">
        <v>402</v>
      </c>
      <c r="C45" s="1003" t="s">
        <v>950</v>
      </c>
      <c r="D45" s="993" t="s">
        <v>849</v>
      </c>
      <c r="E45" s="1002">
        <v>0</v>
      </c>
    </row>
    <row r="46" spans="1:5">
      <c r="A46" s="535"/>
      <c r="B46" s="992" t="s">
        <v>951</v>
      </c>
      <c r="C46" s="1003" t="s">
        <v>952</v>
      </c>
      <c r="D46" s="993" t="s">
        <v>849</v>
      </c>
      <c r="E46" s="1002">
        <v>0</v>
      </c>
    </row>
    <row r="47" spans="1:5">
      <c r="A47" s="535"/>
      <c r="B47" s="992" t="s">
        <v>953</v>
      </c>
      <c r="C47" s="1015" t="s">
        <v>954</v>
      </c>
      <c r="D47" s="1016" t="s">
        <v>726</v>
      </c>
      <c r="E47" s="1017">
        <v>0</v>
      </c>
    </row>
    <row r="48" spans="1:5">
      <c r="A48" s="535"/>
      <c r="B48" s="992" t="s">
        <v>623</v>
      </c>
      <c r="C48" s="1003" t="s">
        <v>955</v>
      </c>
      <c r="D48" s="993" t="s">
        <v>849</v>
      </c>
      <c r="E48" s="1002">
        <v>0</v>
      </c>
    </row>
    <row r="49" spans="1:5">
      <c r="A49" s="535"/>
      <c r="B49" s="992" t="s">
        <v>956</v>
      </c>
      <c r="C49" s="1015" t="s">
        <v>957</v>
      </c>
      <c r="D49" s="1016" t="s">
        <v>726</v>
      </c>
      <c r="E49" s="1017">
        <v>0</v>
      </c>
    </row>
    <row r="50" spans="1:5">
      <c r="A50" s="535"/>
      <c r="B50" s="988" t="s">
        <v>403</v>
      </c>
      <c r="C50" s="1008" t="s">
        <v>958</v>
      </c>
      <c r="D50" s="989" t="s">
        <v>849</v>
      </c>
      <c r="E50" s="1009">
        <v>8</v>
      </c>
    </row>
    <row r="51" spans="1:5">
      <c r="A51" s="535"/>
      <c r="B51" s="988" t="s">
        <v>409</v>
      </c>
      <c r="C51" s="1008" t="s">
        <v>959</v>
      </c>
      <c r="D51" s="989" t="s">
        <v>849</v>
      </c>
      <c r="E51" s="1009">
        <v>2</v>
      </c>
    </row>
    <row r="52" spans="1:5">
      <c r="A52" s="535"/>
      <c r="B52" s="988" t="s">
        <v>410</v>
      </c>
      <c r="C52" s="1008" t="s">
        <v>960</v>
      </c>
      <c r="D52" s="989" t="s">
        <v>849</v>
      </c>
      <c r="E52" s="1009">
        <v>0</v>
      </c>
    </row>
    <row r="53" spans="1:5">
      <c r="A53" s="535"/>
      <c r="B53" s="988" t="s">
        <v>416</v>
      </c>
      <c r="C53" s="1008" t="s">
        <v>961</v>
      </c>
      <c r="D53" s="989" t="s">
        <v>849</v>
      </c>
      <c r="E53" s="1009">
        <v>0</v>
      </c>
    </row>
    <row r="54" spans="1:5">
      <c r="A54" s="535"/>
      <c r="B54" s="988" t="s">
        <v>420</v>
      </c>
      <c r="C54" s="1008" t="s">
        <v>962</v>
      </c>
      <c r="D54" s="993" t="s">
        <v>849</v>
      </c>
      <c r="E54" s="1002">
        <v>0</v>
      </c>
    </row>
    <row r="55" spans="1:5">
      <c r="A55" s="535"/>
      <c r="B55" s="1010" t="s">
        <v>423</v>
      </c>
      <c r="C55" s="1008" t="s">
        <v>963</v>
      </c>
      <c r="D55" s="989" t="s">
        <v>849</v>
      </c>
      <c r="E55" s="1009">
        <v>1</v>
      </c>
    </row>
    <row r="56" spans="1:5" ht="15.75" thickBot="1">
      <c r="A56" s="535"/>
      <c r="B56" s="1004" t="s">
        <v>438</v>
      </c>
      <c r="C56" s="1005" t="s">
        <v>964</v>
      </c>
      <c r="D56" s="1006" t="s">
        <v>965</v>
      </c>
      <c r="E56" s="1007">
        <v>40</v>
      </c>
    </row>
    <row r="57" spans="1:5" ht="15.75" thickBot="1">
      <c r="A57" s="535"/>
      <c r="B57" s="983"/>
      <c r="C57" s="980" t="s">
        <v>966</v>
      </c>
      <c r="D57" s="980"/>
      <c r="E57" s="984"/>
    </row>
    <row r="58" spans="1:5">
      <c r="A58" s="535"/>
      <c r="B58" s="992" t="s">
        <v>139</v>
      </c>
      <c r="C58" s="993" t="s">
        <v>967</v>
      </c>
      <c r="D58" s="993" t="s">
        <v>849</v>
      </c>
      <c r="E58" s="1002">
        <v>33</v>
      </c>
    </row>
    <row r="59" spans="1:5">
      <c r="A59" s="535"/>
      <c r="B59" s="992" t="s">
        <v>141</v>
      </c>
      <c r="C59" s="993" t="s">
        <v>968</v>
      </c>
      <c r="D59" s="993" t="s">
        <v>849</v>
      </c>
      <c r="E59" s="1002">
        <v>2</v>
      </c>
    </row>
    <row r="60" spans="1:5">
      <c r="A60" s="535"/>
      <c r="B60" s="992" t="s">
        <v>143</v>
      </c>
      <c r="C60" s="993" t="s">
        <v>969</v>
      </c>
      <c r="D60" s="993" t="s">
        <v>849</v>
      </c>
      <c r="E60" s="1002">
        <v>4</v>
      </c>
    </row>
    <row r="61" spans="1:5">
      <c r="A61" s="535"/>
      <c r="B61" s="988" t="s">
        <v>451</v>
      </c>
      <c r="C61" s="989" t="s">
        <v>970</v>
      </c>
      <c r="D61" s="1018" t="s">
        <v>965</v>
      </c>
      <c r="E61" s="991">
        <v>25</v>
      </c>
    </row>
    <row r="62" spans="1:5">
      <c r="A62" s="535"/>
      <c r="B62" s="992" t="s">
        <v>455</v>
      </c>
      <c r="C62" s="993" t="s">
        <v>971</v>
      </c>
      <c r="D62" s="1019" t="s">
        <v>972</v>
      </c>
      <c r="E62" s="1020">
        <f>SUM(E63:E64)</f>
        <v>191.8</v>
      </c>
    </row>
    <row r="63" spans="1:5">
      <c r="A63" s="535"/>
      <c r="B63" s="1021" t="s">
        <v>973</v>
      </c>
      <c r="C63" s="1015" t="s">
        <v>974</v>
      </c>
      <c r="D63" s="1016" t="s">
        <v>972</v>
      </c>
      <c r="E63" s="1017">
        <v>190.5</v>
      </c>
    </row>
    <row r="64" spans="1:5">
      <c r="A64" s="535"/>
      <c r="B64" s="1021" t="s">
        <v>975</v>
      </c>
      <c r="C64" s="1015" t="s">
        <v>976</v>
      </c>
      <c r="D64" s="1016" t="s">
        <v>972</v>
      </c>
      <c r="E64" s="1017">
        <v>1.3</v>
      </c>
    </row>
    <row r="65" spans="1:5">
      <c r="A65" s="535"/>
      <c r="B65" s="992" t="s">
        <v>457</v>
      </c>
      <c r="C65" s="993" t="s">
        <v>977</v>
      </c>
      <c r="D65" s="993" t="s">
        <v>849</v>
      </c>
      <c r="E65" s="1002">
        <v>4108</v>
      </c>
    </row>
    <row r="66" spans="1:5">
      <c r="A66" s="535"/>
      <c r="B66" s="992" t="s">
        <v>461</v>
      </c>
      <c r="C66" s="993" t="s">
        <v>978</v>
      </c>
      <c r="D66" s="993" t="s">
        <v>849</v>
      </c>
      <c r="E66" s="1002">
        <v>174</v>
      </c>
    </row>
    <row r="67" spans="1:5">
      <c r="A67" s="535"/>
      <c r="B67" s="992" t="s">
        <v>465</v>
      </c>
      <c r="C67" s="993" t="s">
        <v>979</v>
      </c>
      <c r="D67" s="993" t="s">
        <v>849</v>
      </c>
      <c r="E67" s="1002">
        <v>1</v>
      </c>
    </row>
    <row r="68" spans="1:5">
      <c r="A68" s="535"/>
      <c r="B68" s="992" t="s">
        <v>469</v>
      </c>
      <c r="C68" s="993" t="s">
        <v>980</v>
      </c>
      <c r="D68" s="993" t="s">
        <v>849</v>
      </c>
      <c r="E68" s="1002">
        <v>266</v>
      </c>
    </row>
    <row r="69" spans="1:5">
      <c r="A69" s="535"/>
      <c r="B69" s="992" t="s">
        <v>485</v>
      </c>
      <c r="C69" s="993" t="s">
        <v>981</v>
      </c>
      <c r="D69" s="993" t="s">
        <v>849</v>
      </c>
      <c r="E69" s="1022">
        <f>SUM(E70:E72)</f>
        <v>5088</v>
      </c>
    </row>
    <row r="70" spans="1:5">
      <c r="A70" s="535"/>
      <c r="B70" s="1021" t="s">
        <v>982</v>
      </c>
      <c r="C70" s="1015" t="s">
        <v>983</v>
      </c>
      <c r="D70" s="1016" t="s">
        <v>849</v>
      </c>
      <c r="E70" s="1023">
        <v>4532</v>
      </c>
    </row>
    <row r="71" spans="1:5">
      <c r="A71" s="535"/>
      <c r="B71" s="1021" t="s">
        <v>984</v>
      </c>
      <c r="C71" s="1015" t="s">
        <v>985</v>
      </c>
      <c r="D71" s="1016" t="s">
        <v>849</v>
      </c>
      <c r="E71" s="1023">
        <v>160</v>
      </c>
    </row>
    <row r="72" spans="1:5">
      <c r="A72" s="535"/>
      <c r="B72" s="1021" t="s">
        <v>986</v>
      </c>
      <c r="C72" s="1015" t="s">
        <v>987</v>
      </c>
      <c r="D72" s="1016" t="s">
        <v>849</v>
      </c>
      <c r="E72" s="1023">
        <v>396</v>
      </c>
    </row>
    <row r="73" spans="1:5">
      <c r="A73" s="535"/>
      <c r="B73" s="992" t="s">
        <v>487</v>
      </c>
      <c r="C73" s="993" t="s">
        <v>988</v>
      </c>
      <c r="D73" s="993" t="s">
        <v>849</v>
      </c>
      <c r="E73" s="1002">
        <v>3559</v>
      </c>
    </row>
    <row r="74" spans="1:5" ht="15.75" thickBot="1">
      <c r="A74" s="535"/>
      <c r="B74" s="996" t="s">
        <v>638</v>
      </c>
      <c r="C74" s="997" t="s">
        <v>989</v>
      </c>
      <c r="D74" s="997" t="s">
        <v>849</v>
      </c>
      <c r="E74" s="1024">
        <v>109</v>
      </c>
    </row>
    <row r="75" spans="1:5" ht="15.75" thickBot="1">
      <c r="A75" s="535"/>
      <c r="B75" s="983"/>
      <c r="C75" s="980" t="s">
        <v>990</v>
      </c>
      <c r="D75" s="980"/>
      <c r="E75" s="984"/>
    </row>
    <row r="76" spans="1:5">
      <c r="A76" s="535"/>
      <c r="B76" s="992" t="s">
        <v>491</v>
      </c>
      <c r="C76" s="993" t="s">
        <v>991</v>
      </c>
      <c r="D76" s="993" t="s">
        <v>849</v>
      </c>
      <c r="E76" s="1002">
        <v>14</v>
      </c>
    </row>
    <row r="77" spans="1:5">
      <c r="A77" s="535"/>
      <c r="B77" s="992" t="s">
        <v>149</v>
      </c>
      <c r="C77" s="993" t="s">
        <v>992</v>
      </c>
      <c r="D77" s="993" t="s">
        <v>849</v>
      </c>
      <c r="E77" s="1002">
        <v>55</v>
      </c>
    </row>
    <row r="78" spans="1:5">
      <c r="A78" s="535"/>
      <c r="B78" s="992" t="s">
        <v>151</v>
      </c>
      <c r="C78" s="993" t="s">
        <v>993</v>
      </c>
      <c r="D78" s="993" t="s">
        <v>849</v>
      </c>
      <c r="E78" s="1002">
        <v>89</v>
      </c>
    </row>
    <row r="79" spans="1:5">
      <c r="A79" s="535"/>
      <c r="B79" s="988" t="s">
        <v>153</v>
      </c>
      <c r="C79" s="989" t="s">
        <v>994</v>
      </c>
      <c r="D79" s="1018" t="s">
        <v>965</v>
      </c>
      <c r="E79" s="991">
        <v>10</v>
      </c>
    </row>
    <row r="80" spans="1:5">
      <c r="A80" s="535"/>
      <c r="B80" s="992" t="s">
        <v>155</v>
      </c>
      <c r="C80" s="993" t="s">
        <v>995</v>
      </c>
      <c r="D80" s="993" t="s">
        <v>972</v>
      </c>
      <c r="E80" s="994">
        <v>136.30000000000001</v>
      </c>
    </row>
    <row r="81" spans="1:5">
      <c r="A81" s="535"/>
      <c r="B81" s="1021" t="s">
        <v>668</v>
      </c>
      <c r="C81" s="1015" t="s">
        <v>996</v>
      </c>
      <c r="D81" s="1016" t="s">
        <v>972</v>
      </c>
      <c r="E81" s="1017">
        <v>14.1</v>
      </c>
    </row>
    <row r="82" spans="1:5">
      <c r="A82" s="535"/>
      <c r="B82" s="992" t="s">
        <v>157</v>
      </c>
      <c r="C82" s="993" t="s">
        <v>997</v>
      </c>
      <c r="D82" s="993" t="s">
        <v>849</v>
      </c>
      <c r="E82" s="1002">
        <v>0</v>
      </c>
    </row>
    <row r="83" spans="1:5">
      <c r="A83" s="535"/>
      <c r="B83" s="992" t="s">
        <v>159</v>
      </c>
      <c r="C83" s="993" t="s">
        <v>998</v>
      </c>
      <c r="D83" s="993" t="s">
        <v>849</v>
      </c>
      <c r="E83" s="1022">
        <f>SUM(E84:E86)</f>
        <v>5780</v>
      </c>
    </row>
    <row r="84" spans="1:5">
      <c r="A84" s="535"/>
      <c r="B84" s="1021" t="s">
        <v>507</v>
      </c>
      <c r="C84" s="1015" t="s">
        <v>999</v>
      </c>
      <c r="D84" s="1016" t="s">
        <v>849</v>
      </c>
      <c r="E84" s="1023">
        <v>2786</v>
      </c>
    </row>
    <row r="85" spans="1:5">
      <c r="A85" s="535"/>
      <c r="B85" s="1021" t="s">
        <v>508</v>
      </c>
      <c r="C85" s="1015" t="s">
        <v>1000</v>
      </c>
      <c r="D85" s="1016" t="s">
        <v>849</v>
      </c>
      <c r="E85" s="1023">
        <v>2781</v>
      </c>
    </row>
    <row r="86" spans="1:5">
      <c r="A86" s="535"/>
      <c r="B86" s="1021" t="s">
        <v>509</v>
      </c>
      <c r="C86" s="1015" t="s">
        <v>1001</v>
      </c>
      <c r="D86" s="1016" t="s">
        <v>849</v>
      </c>
      <c r="E86" s="1023">
        <v>213</v>
      </c>
    </row>
    <row r="87" spans="1:5" ht="15.75" thickBot="1">
      <c r="A87" s="535"/>
      <c r="B87" s="996" t="s">
        <v>161</v>
      </c>
      <c r="C87" s="997" t="s">
        <v>1002</v>
      </c>
      <c r="D87" s="997" t="s">
        <v>849</v>
      </c>
      <c r="E87" s="1024">
        <v>0</v>
      </c>
    </row>
    <row r="88" spans="1:5" ht="15.75" thickBot="1">
      <c r="A88" s="535"/>
      <c r="B88" s="983"/>
      <c r="C88" s="980" t="s">
        <v>1003</v>
      </c>
      <c r="D88" s="980"/>
      <c r="E88" s="984"/>
    </row>
    <row r="89" spans="1:5">
      <c r="A89" s="535"/>
      <c r="B89" s="992" t="s">
        <v>193</v>
      </c>
      <c r="C89" s="993" t="s">
        <v>1004</v>
      </c>
      <c r="D89" s="993" t="s">
        <v>849</v>
      </c>
      <c r="E89" s="1002">
        <v>2</v>
      </c>
    </row>
    <row r="90" spans="1:5">
      <c r="A90" s="535"/>
      <c r="B90" s="992" t="s">
        <v>195</v>
      </c>
      <c r="C90" s="993" t="s">
        <v>1005</v>
      </c>
      <c r="D90" s="993" t="s">
        <v>849</v>
      </c>
      <c r="E90" s="1002">
        <v>0</v>
      </c>
    </row>
    <row r="91" spans="1:5">
      <c r="A91" s="535"/>
      <c r="B91" s="992" t="s">
        <v>203</v>
      </c>
      <c r="C91" s="993" t="s">
        <v>1006</v>
      </c>
      <c r="D91" s="993" t="s">
        <v>849</v>
      </c>
      <c r="E91" s="1002">
        <v>0</v>
      </c>
    </row>
    <row r="92" spans="1:5">
      <c r="A92" s="535"/>
      <c r="B92" s="992" t="s">
        <v>675</v>
      </c>
      <c r="C92" s="989" t="s">
        <v>1007</v>
      </c>
      <c r="D92" s="1018" t="s">
        <v>965</v>
      </c>
      <c r="E92" s="1009">
        <v>0</v>
      </c>
    </row>
    <row r="93" spans="1:5">
      <c r="A93" s="535"/>
      <c r="B93" s="992" t="s">
        <v>677</v>
      </c>
      <c r="C93" s="993" t="s">
        <v>1008</v>
      </c>
      <c r="D93" s="993" t="s">
        <v>972</v>
      </c>
      <c r="E93" s="994">
        <v>21</v>
      </c>
    </row>
    <row r="94" spans="1:5">
      <c r="A94" s="535"/>
      <c r="B94" s="1021" t="s">
        <v>1009</v>
      </c>
      <c r="C94" s="1015" t="s">
        <v>996</v>
      </c>
      <c r="D94" s="1016" t="s">
        <v>972</v>
      </c>
      <c r="E94" s="1023">
        <v>0</v>
      </c>
    </row>
    <row r="95" spans="1:5">
      <c r="A95" s="535"/>
      <c r="B95" s="992" t="s">
        <v>679</v>
      </c>
      <c r="C95" s="993" t="s">
        <v>1010</v>
      </c>
      <c r="D95" s="993" t="s">
        <v>849</v>
      </c>
      <c r="E95" s="1002">
        <v>2</v>
      </c>
    </row>
    <row r="96" spans="1:5">
      <c r="A96" s="535"/>
      <c r="B96" s="992" t="s">
        <v>681</v>
      </c>
      <c r="C96" s="993" t="s">
        <v>1011</v>
      </c>
      <c r="D96" s="993" t="s">
        <v>849</v>
      </c>
      <c r="E96" s="1002">
        <v>28</v>
      </c>
    </row>
    <row r="97" spans="1:5" ht="15.75" thickBot="1">
      <c r="A97" s="535"/>
      <c r="B97" s="996" t="s">
        <v>683</v>
      </c>
      <c r="C97" s="997" t="s">
        <v>1012</v>
      </c>
      <c r="D97" s="997" t="s">
        <v>849</v>
      </c>
      <c r="E97" s="1024">
        <v>1</v>
      </c>
    </row>
    <row r="98" spans="1:5" ht="15.75" thickBot="1">
      <c r="A98" s="535"/>
      <c r="B98" s="983"/>
      <c r="C98" s="980" t="s">
        <v>1013</v>
      </c>
      <c r="D98" s="980"/>
      <c r="E98" s="984"/>
    </row>
    <row r="99" spans="1:5">
      <c r="A99" s="535"/>
      <c r="B99" s="992" t="s">
        <v>207</v>
      </c>
      <c r="C99" s="1025" t="s">
        <v>1014</v>
      </c>
      <c r="D99" s="1019" t="s">
        <v>849</v>
      </c>
      <c r="E99" s="1026">
        <v>0</v>
      </c>
    </row>
    <row r="100" spans="1:5">
      <c r="A100" s="535"/>
      <c r="B100" s="992" t="s">
        <v>209</v>
      </c>
      <c r="C100" s="1027" t="s">
        <v>1015</v>
      </c>
      <c r="D100" s="993" t="s">
        <v>1016</v>
      </c>
      <c r="E100" s="1002">
        <v>0</v>
      </c>
    </row>
    <row r="101" spans="1:5" ht="15.75">
      <c r="A101" s="535"/>
      <c r="B101" s="992" t="s">
        <v>211</v>
      </c>
      <c r="C101" s="1028" t="s">
        <v>1017</v>
      </c>
      <c r="D101" s="993" t="s">
        <v>723</v>
      </c>
      <c r="E101" s="994">
        <v>0</v>
      </c>
    </row>
    <row r="102" spans="1:5">
      <c r="A102" s="535"/>
      <c r="B102" s="992" t="s">
        <v>1018</v>
      </c>
      <c r="C102" s="1027" t="s">
        <v>1019</v>
      </c>
      <c r="D102" s="993" t="s">
        <v>849</v>
      </c>
      <c r="E102" s="1002">
        <v>0</v>
      </c>
    </row>
    <row r="103" spans="1:5" ht="15.75">
      <c r="A103" s="535"/>
      <c r="B103" s="992" t="s">
        <v>1020</v>
      </c>
      <c r="C103" s="1028" t="s">
        <v>1021</v>
      </c>
      <c r="D103" s="993" t="s">
        <v>723</v>
      </c>
      <c r="E103" s="994">
        <v>0</v>
      </c>
    </row>
    <row r="104" spans="1:5">
      <c r="A104" s="535"/>
      <c r="B104" s="992" t="s">
        <v>1022</v>
      </c>
      <c r="C104" s="1027" t="s">
        <v>1023</v>
      </c>
      <c r="D104" s="993" t="s">
        <v>849</v>
      </c>
      <c r="E104" s="1002">
        <v>10</v>
      </c>
    </row>
    <row r="105" spans="1:5" ht="15.75">
      <c r="A105" s="535"/>
      <c r="B105" s="992" t="s">
        <v>1024</v>
      </c>
      <c r="C105" s="1028" t="s">
        <v>1025</v>
      </c>
      <c r="D105" s="993" t="s">
        <v>723</v>
      </c>
      <c r="E105" s="994">
        <v>93.6</v>
      </c>
    </row>
    <row r="106" spans="1:5">
      <c r="A106" s="535"/>
      <c r="B106" s="992" t="s">
        <v>1026</v>
      </c>
      <c r="C106" s="1027" t="s">
        <v>1027</v>
      </c>
      <c r="D106" s="993" t="s">
        <v>849</v>
      </c>
      <c r="E106" s="1002">
        <v>4</v>
      </c>
    </row>
    <row r="107" spans="1:5" ht="15.75">
      <c r="A107" s="535"/>
      <c r="B107" s="992" t="s">
        <v>1028</v>
      </c>
      <c r="C107" s="1028" t="s">
        <v>1029</v>
      </c>
      <c r="D107" s="993" t="s">
        <v>723</v>
      </c>
      <c r="E107" s="994">
        <v>1142.441651474531</v>
      </c>
    </row>
    <row r="108" spans="1:5">
      <c r="A108" s="535"/>
      <c r="B108" s="992" t="s">
        <v>1030</v>
      </c>
      <c r="C108" s="1028" t="s">
        <v>1031</v>
      </c>
      <c r="D108" s="993" t="s">
        <v>849</v>
      </c>
      <c r="E108" s="1002">
        <v>27</v>
      </c>
    </row>
    <row r="109" spans="1:5">
      <c r="A109" s="535"/>
      <c r="B109" s="992" t="s">
        <v>1032</v>
      </c>
      <c r="C109" s="1028" t="s">
        <v>1033</v>
      </c>
      <c r="D109" s="993" t="s">
        <v>849</v>
      </c>
      <c r="E109" s="1002">
        <v>30</v>
      </c>
    </row>
    <row r="110" spans="1:5">
      <c r="A110" s="535"/>
      <c r="B110" s="1029" t="s">
        <v>1034</v>
      </c>
      <c r="C110" s="1030" t="s">
        <v>1035</v>
      </c>
      <c r="D110" s="995" t="s">
        <v>849</v>
      </c>
      <c r="E110" s="1031">
        <v>47</v>
      </c>
    </row>
    <row r="111" spans="1:5">
      <c r="A111" s="535"/>
      <c r="B111" s="1032" t="s">
        <v>1036</v>
      </c>
      <c r="C111" s="1033" t="s">
        <v>1037</v>
      </c>
      <c r="D111" s="1034"/>
      <c r="E111" s="1035"/>
    </row>
    <row r="112" spans="1:5">
      <c r="A112" s="535"/>
      <c r="B112" s="1036" t="s">
        <v>1038</v>
      </c>
      <c r="C112" s="1025" t="s">
        <v>1039</v>
      </c>
      <c r="D112" s="1019" t="s">
        <v>909</v>
      </c>
      <c r="E112" s="1037">
        <v>225.1</v>
      </c>
    </row>
    <row r="113" spans="1:5">
      <c r="A113" s="535"/>
      <c r="B113" s="992" t="s">
        <v>1040</v>
      </c>
      <c r="C113" s="1027" t="s">
        <v>1041</v>
      </c>
      <c r="D113" s="993" t="s">
        <v>909</v>
      </c>
      <c r="E113" s="994">
        <v>198.1</v>
      </c>
    </row>
    <row r="114" spans="1:5">
      <c r="A114" s="535"/>
      <c r="B114" s="992" t="s">
        <v>1042</v>
      </c>
      <c r="C114" s="1027" t="s">
        <v>1043</v>
      </c>
      <c r="D114" s="993" t="s">
        <v>909</v>
      </c>
      <c r="E114" s="994">
        <v>0</v>
      </c>
    </row>
    <row r="115" spans="1:5">
      <c r="A115" s="535"/>
      <c r="B115" s="992" t="s">
        <v>1044</v>
      </c>
      <c r="C115" s="1027" t="s">
        <v>1045</v>
      </c>
      <c r="D115" s="993" t="s">
        <v>909</v>
      </c>
      <c r="E115" s="994">
        <v>69.900000000000006</v>
      </c>
    </row>
    <row r="116" spans="1:5">
      <c r="A116" s="535"/>
      <c r="B116" s="1029" t="s">
        <v>1046</v>
      </c>
      <c r="C116" s="1038" t="s">
        <v>1047</v>
      </c>
      <c r="D116" s="995" t="s">
        <v>909</v>
      </c>
      <c r="E116" s="1039">
        <v>6.1</v>
      </c>
    </row>
    <row r="117" spans="1:5">
      <c r="A117" s="535"/>
      <c r="B117" s="1032" t="s">
        <v>1048</v>
      </c>
      <c r="C117" s="1033" t="s">
        <v>1049</v>
      </c>
      <c r="D117" s="1034"/>
      <c r="E117" s="1040"/>
    </row>
    <row r="118" spans="1:5">
      <c r="A118" s="535"/>
      <c r="B118" s="1036" t="s">
        <v>1050</v>
      </c>
      <c r="C118" s="1025" t="s">
        <v>1051</v>
      </c>
      <c r="D118" s="1019" t="s">
        <v>909</v>
      </c>
      <c r="E118" s="1037">
        <v>3.1</v>
      </c>
    </row>
    <row r="119" spans="1:5">
      <c r="A119" s="535"/>
      <c r="B119" s="992" t="s">
        <v>1052</v>
      </c>
      <c r="C119" s="1027" t="s">
        <v>1041</v>
      </c>
      <c r="D119" s="993" t="s">
        <v>909</v>
      </c>
      <c r="E119" s="994">
        <v>7.6</v>
      </c>
    </row>
    <row r="120" spans="1:5">
      <c r="A120" s="535"/>
      <c r="B120" s="992" t="s">
        <v>1053</v>
      </c>
      <c r="C120" s="1027" t="s">
        <v>1043</v>
      </c>
      <c r="D120" s="993" t="s">
        <v>909</v>
      </c>
      <c r="E120" s="994">
        <v>0</v>
      </c>
    </row>
    <row r="121" spans="1:5">
      <c r="A121" s="535"/>
      <c r="B121" s="992" t="s">
        <v>1054</v>
      </c>
      <c r="C121" s="1027" t="s">
        <v>1045</v>
      </c>
      <c r="D121" s="993" t="s">
        <v>909</v>
      </c>
      <c r="E121" s="994">
        <v>8.1999999999999993</v>
      </c>
    </row>
    <row r="122" spans="1:5">
      <c r="A122" s="535"/>
      <c r="B122" s="992" t="s">
        <v>1055</v>
      </c>
      <c r="C122" s="1027" t="s">
        <v>1047</v>
      </c>
      <c r="D122" s="993" t="s">
        <v>909</v>
      </c>
      <c r="E122" s="994">
        <v>1.1000000000000001</v>
      </c>
    </row>
    <row r="123" spans="1:5">
      <c r="A123" s="535"/>
      <c r="B123" s="1041" t="s">
        <v>1056</v>
      </c>
      <c r="C123" s="1033" t="s">
        <v>1057</v>
      </c>
      <c r="D123" s="1034"/>
      <c r="E123" s="1042"/>
    </row>
    <row r="124" spans="1:5">
      <c r="A124" s="535"/>
      <c r="B124" s="992" t="s">
        <v>1058</v>
      </c>
      <c r="C124" s="1027" t="s">
        <v>1059</v>
      </c>
      <c r="D124" s="993" t="s">
        <v>1060</v>
      </c>
      <c r="E124" s="994">
        <v>89.4</v>
      </c>
    </row>
    <row r="125" spans="1:5">
      <c r="A125" s="535"/>
      <c r="B125" s="992" t="s">
        <v>1061</v>
      </c>
      <c r="C125" s="1027" t="s">
        <v>1062</v>
      </c>
      <c r="D125" s="993" t="s">
        <v>1060</v>
      </c>
      <c r="E125" s="994">
        <v>102.8</v>
      </c>
    </row>
    <row r="126" spans="1:5">
      <c r="A126" s="535"/>
      <c r="B126" s="992" t="s">
        <v>1063</v>
      </c>
      <c r="C126" s="1027" t="s">
        <v>1064</v>
      </c>
      <c r="D126" s="993" t="s">
        <v>1060</v>
      </c>
      <c r="E126" s="994">
        <v>10.3</v>
      </c>
    </row>
    <row r="127" spans="1:5">
      <c r="A127" s="535"/>
      <c r="B127" s="1029" t="s">
        <v>1065</v>
      </c>
      <c r="C127" s="1038" t="s">
        <v>1066</v>
      </c>
      <c r="D127" s="995" t="s">
        <v>1060</v>
      </c>
      <c r="E127" s="1039">
        <v>1</v>
      </c>
    </row>
    <row r="128" spans="1:5">
      <c r="A128" s="535"/>
      <c r="B128" s="1032" t="s">
        <v>1067</v>
      </c>
      <c r="C128" s="1033" t="s">
        <v>1068</v>
      </c>
      <c r="D128" s="1034"/>
      <c r="E128" s="1035"/>
    </row>
    <row r="129" spans="1:5">
      <c r="A129" s="535"/>
      <c r="B129" s="1029" t="s">
        <v>1069</v>
      </c>
      <c r="C129" s="1038" t="s">
        <v>1039</v>
      </c>
      <c r="D129" s="995" t="s">
        <v>1060</v>
      </c>
      <c r="E129" s="1043">
        <f>(E112-E118)*E130/1000</f>
        <v>274.40124662734587</v>
      </c>
    </row>
    <row r="130" spans="1:5" ht="16.5" thickBot="1">
      <c r="A130" s="535"/>
      <c r="B130" s="1044" t="s">
        <v>1070</v>
      </c>
      <c r="C130" s="1045" t="s">
        <v>1071</v>
      </c>
      <c r="D130" s="997" t="s">
        <v>723</v>
      </c>
      <c r="E130" s="1046">
        <f>'8'!E39</f>
        <v>1236.0416514745309</v>
      </c>
    </row>
    <row r="131" spans="1:5" ht="15.75" thickBot="1">
      <c r="A131" s="535"/>
      <c r="B131" s="983"/>
      <c r="C131" s="980" t="s">
        <v>1072</v>
      </c>
      <c r="D131" s="980"/>
      <c r="E131" s="984"/>
    </row>
    <row r="132" spans="1:5" ht="15.75">
      <c r="A132" s="535"/>
      <c r="B132" s="1047" t="s">
        <v>1073</v>
      </c>
      <c r="C132" s="1048" t="s">
        <v>1074</v>
      </c>
      <c r="D132" s="993" t="s">
        <v>723</v>
      </c>
      <c r="E132" s="1049">
        <v>45.6</v>
      </c>
    </row>
    <row r="133" spans="1:5">
      <c r="A133" s="535"/>
      <c r="B133" s="992" t="s">
        <v>1075</v>
      </c>
      <c r="C133" s="1028" t="s">
        <v>1076</v>
      </c>
      <c r="D133" s="993" t="s">
        <v>849</v>
      </c>
      <c r="E133" s="1002">
        <v>0</v>
      </c>
    </row>
    <row r="134" spans="1:5">
      <c r="A134" s="535"/>
      <c r="B134" s="1050" t="s">
        <v>1077</v>
      </c>
      <c r="C134" s="1051" t="s">
        <v>1078</v>
      </c>
      <c r="D134" s="1052" t="s">
        <v>849</v>
      </c>
      <c r="E134" s="1031">
        <v>0</v>
      </c>
    </row>
    <row r="135" spans="1:5">
      <c r="A135" s="535"/>
      <c r="B135" s="1032" t="s">
        <v>1079</v>
      </c>
      <c r="C135" s="1033" t="s">
        <v>1080</v>
      </c>
      <c r="D135" s="1034"/>
      <c r="E135" s="1035"/>
    </row>
    <row r="136" spans="1:5">
      <c r="A136" s="535"/>
      <c r="B136" s="1036" t="s">
        <v>1081</v>
      </c>
      <c r="C136" s="1025" t="s">
        <v>1039</v>
      </c>
      <c r="D136" s="1019" t="s">
        <v>909</v>
      </c>
      <c r="E136" s="1037">
        <v>0</v>
      </c>
    </row>
    <row r="137" spans="1:5">
      <c r="A137" s="535"/>
      <c r="B137" s="992" t="s">
        <v>1082</v>
      </c>
      <c r="C137" s="1027" t="s">
        <v>1041</v>
      </c>
      <c r="D137" s="993" t="s">
        <v>909</v>
      </c>
      <c r="E137" s="994">
        <v>0</v>
      </c>
    </row>
    <row r="138" spans="1:5">
      <c r="A138" s="535"/>
      <c r="B138" s="992" t="s">
        <v>1083</v>
      </c>
      <c r="C138" s="1027" t="s">
        <v>1084</v>
      </c>
      <c r="D138" s="993" t="s">
        <v>909</v>
      </c>
      <c r="E138" s="994">
        <v>0</v>
      </c>
    </row>
    <row r="139" spans="1:5">
      <c r="A139" s="535"/>
      <c r="B139" s="1032" t="s">
        <v>1085</v>
      </c>
      <c r="C139" s="1033" t="s">
        <v>1086</v>
      </c>
      <c r="D139" s="1034"/>
      <c r="E139" s="1040"/>
    </row>
    <row r="140" spans="1:5">
      <c r="A140" s="535"/>
      <c r="B140" s="1036" t="s">
        <v>1087</v>
      </c>
      <c r="C140" s="1025" t="s">
        <v>1051</v>
      </c>
      <c r="D140" s="1019" t="s">
        <v>909</v>
      </c>
      <c r="E140" s="1037">
        <v>2.1</v>
      </c>
    </row>
    <row r="141" spans="1:5">
      <c r="A141" s="535"/>
      <c r="B141" s="992" t="s">
        <v>1088</v>
      </c>
      <c r="C141" s="1027" t="s">
        <v>1041</v>
      </c>
      <c r="D141" s="993" t="s">
        <v>909</v>
      </c>
      <c r="E141" s="994">
        <v>2.7</v>
      </c>
    </row>
    <row r="142" spans="1:5">
      <c r="A142" s="535"/>
      <c r="B142" s="1029" t="s">
        <v>1089</v>
      </c>
      <c r="C142" s="1038" t="s">
        <v>1084</v>
      </c>
      <c r="D142" s="995" t="s">
        <v>909</v>
      </c>
      <c r="E142" s="1039">
        <v>0.1</v>
      </c>
    </row>
    <row r="143" spans="1:5">
      <c r="A143" s="535"/>
      <c r="B143" s="1032" t="s">
        <v>1090</v>
      </c>
      <c r="C143" s="1033" t="s">
        <v>1068</v>
      </c>
      <c r="D143" s="1033"/>
      <c r="E143" s="1035"/>
    </row>
    <row r="144" spans="1:5" ht="15.75" thickBot="1">
      <c r="A144" s="535"/>
      <c r="B144" s="996" t="s">
        <v>1091</v>
      </c>
      <c r="C144" s="1027" t="s">
        <v>1039</v>
      </c>
      <c r="D144" s="993" t="s">
        <v>1060</v>
      </c>
      <c r="E144" s="1020">
        <f>(E136-E140)*E132/1000</f>
        <v>-9.5760000000000012E-2</v>
      </c>
    </row>
    <row r="145" spans="1:5" ht="15.75" thickBot="1">
      <c r="A145" s="535"/>
      <c r="B145" s="983"/>
      <c r="C145" s="980" t="s">
        <v>1092</v>
      </c>
      <c r="D145" s="980"/>
      <c r="E145" s="984"/>
    </row>
    <row r="146" spans="1:5" ht="15.75">
      <c r="A146" s="535"/>
      <c r="B146" s="1047" t="s">
        <v>7</v>
      </c>
      <c r="C146" s="1053" t="s">
        <v>1093</v>
      </c>
      <c r="D146" s="993" t="s">
        <v>723</v>
      </c>
      <c r="E146" s="1049">
        <v>14.6</v>
      </c>
    </row>
    <row r="147" spans="1:5">
      <c r="A147" s="535"/>
      <c r="B147" s="992" t="s">
        <v>1094</v>
      </c>
      <c r="C147" s="1054" t="s">
        <v>1095</v>
      </c>
      <c r="D147" s="1055" t="s">
        <v>827</v>
      </c>
      <c r="E147" s="1056">
        <v>0.99099999999999999</v>
      </c>
    </row>
    <row r="148" spans="1:5">
      <c r="A148" s="535"/>
      <c r="B148" s="992" t="s">
        <v>1096</v>
      </c>
      <c r="C148" s="1054" t="s">
        <v>1097</v>
      </c>
      <c r="D148" s="993" t="s">
        <v>1098</v>
      </c>
      <c r="E148" s="994">
        <v>0.1</v>
      </c>
    </row>
    <row r="149" spans="1:5" ht="15.75" thickBot="1">
      <c r="A149" s="535"/>
      <c r="B149" s="1057" t="s">
        <v>1099</v>
      </c>
      <c r="C149" s="1058" t="s">
        <v>1100</v>
      </c>
      <c r="D149" s="1059" t="s">
        <v>849</v>
      </c>
      <c r="E149" s="1060">
        <v>2</v>
      </c>
    </row>
    <row r="150" spans="1:5">
      <c r="A150" s="535"/>
      <c r="B150" s="1061" t="s">
        <v>1101</v>
      </c>
      <c r="C150" s="1062" t="s">
        <v>1102</v>
      </c>
      <c r="D150" s="1062"/>
      <c r="E150" s="1063"/>
    </row>
    <row r="151" spans="1:5" ht="15.75">
      <c r="A151" s="535"/>
      <c r="B151" s="1036" t="s">
        <v>1103</v>
      </c>
      <c r="C151" s="1064" t="s">
        <v>1104</v>
      </c>
      <c r="D151" s="993" t="s">
        <v>723</v>
      </c>
      <c r="E151" s="994">
        <v>14.6</v>
      </c>
    </row>
    <row r="152" spans="1:5">
      <c r="A152" s="535"/>
      <c r="B152" s="992" t="s">
        <v>1105</v>
      </c>
      <c r="C152" s="1054" t="s">
        <v>1106</v>
      </c>
      <c r="D152" s="1055" t="s">
        <v>827</v>
      </c>
      <c r="E152" s="1056">
        <v>0.85299999999999998</v>
      </c>
    </row>
    <row r="153" spans="1:5">
      <c r="A153" s="535"/>
      <c r="B153" s="1036" t="s">
        <v>1107</v>
      </c>
      <c r="C153" s="1065" t="s">
        <v>1108</v>
      </c>
      <c r="D153" s="1059" t="s">
        <v>1098</v>
      </c>
      <c r="E153" s="994">
        <v>0.1</v>
      </c>
    </row>
    <row r="154" spans="1:5" ht="15.75" thickBot="1">
      <c r="A154" s="535"/>
      <c r="B154" s="1029" t="s">
        <v>1109</v>
      </c>
      <c r="C154" s="1066" t="s">
        <v>1110</v>
      </c>
      <c r="D154" s="995" t="s">
        <v>849</v>
      </c>
      <c r="E154" s="1031">
        <v>2</v>
      </c>
    </row>
    <row r="155" spans="1:5">
      <c r="A155" s="535"/>
      <c r="B155" s="1061" t="s">
        <v>1111</v>
      </c>
      <c r="C155" s="1062" t="s">
        <v>1112</v>
      </c>
      <c r="D155" s="1062"/>
      <c r="E155" s="1067"/>
    </row>
    <row r="156" spans="1:5" ht="15.75">
      <c r="A156" s="535"/>
      <c r="B156" s="992" t="s">
        <v>1113</v>
      </c>
      <c r="C156" s="1054" t="s">
        <v>1114</v>
      </c>
      <c r="D156" s="993" t="s">
        <v>723</v>
      </c>
      <c r="E156" s="994">
        <v>0</v>
      </c>
    </row>
    <row r="157" spans="1:5">
      <c r="A157" s="535"/>
      <c r="B157" s="992" t="s">
        <v>1115</v>
      </c>
      <c r="C157" s="1054" t="s">
        <v>1116</v>
      </c>
      <c r="D157" s="1055" t="s">
        <v>827</v>
      </c>
      <c r="E157" s="1056">
        <v>0</v>
      </c>
    </row>
    <row r="158" spans="1:5">
      <c r="A158" s="535"/>
      <c r="B158" s="992" t="s">
        <v>1117</v>
      </c>
      <c r="C158" s="1065" t="s">
        <v>1118</v>
      </c>
      <c r="D158" s="1059" t="s">
        <v>1098</v>
      </c>
      <c r="E158" s="994">
        <v>0</v>
      </c>
    </row>
    <row r="159" spans="1:5" ht="15.75" thickBot="1">
      <c r="A159" s="535"/>
      <c r="B159" s="1029" t="s">
        <v>1119</v>
      </c>
      <c r="C159" s="1066" t="s">
        <v>1120</v>
      </c>
      <c r="D159" s="995" t="s">
        <v>849</v>
      </c>
      <c r="E159" s="1031">
        <v>0</v>
      </c>
    </row>
    <row r="160" spans="1:5">
      <c r="A160" s="535"/>
      <c r="B160" s="1061" t="s">
        <v>1121</v>
      </c>
      <c r="C160" s="1062" t="s">
        <v>1122</v>
      </c>
      <c r="D160" s="1062"/>
      <c r="E160" s="1068"/>
    </row>
    <row r="161" spans="1:5" ht="15.75">
      <c r="A161" s="535"/>
      <c r="B161" s="992" t="s">
        <v>1123</v>
      </c>
      <c r="C161" s="1069" t="s">
        <v>1124</v>
      </c>
      <c r="D161" s="993" t="s">
        <v>723</v>
      </c>
      <c r="E161" s="994">
        <v>0</v>
      </c>
    </row>
    <row r="162" spans="1:5">
      <c r="A162" s="535"/>
      <c r="B162" s="992" t="s">
        <v>1125</v>
      </c>
      <c r="C162" s="1069" t="s">
        <v>1126</v>
      </c>
      <c r="D162" s="993" t="s">
        <v>827</v>
      </c>
      <c r="E162" s="1056">
        <v>0</v>
      </c>
    </row>
    <row r="163" spans="1:5">
      <c r="A163" s="535"/>
      <c r="B163" s="992" t="s">
        <v>1127</v>
      </c>
      <c r="C163" s="1069" t="s">
        <v>1128</v>
      </c>
      <c r="D163" s="993" t="s">
        <v>1129</v>
      </c>
      <c r="E163" s="994">
        <v>0</v>
      </c>
    </row>
    <row r="164" spans="1:5" ht="15.75" thickBot="1">
      <c r="A164" s="535"/>
      <c r="B164" s="1029" t="s">
        <v>1130</v>
      </c>
      <c r="C164" s="1066" t="s">
        <v>1131</v>
      </c>
      <c r="D164" s="995" t="s">
        <v>849</v>
      </c>
      <c r="E164" s="1031">
        <v>0</v>
      </c>
    </row>
    <row r="165" spans="1:5">
      <c r="A165" s="535"/>
      <c r="B165" s="1061" t="s">
        <v>1132</v>
      </c>
      <c r="C165" s="1070" t="s">
        <v>1133</v>
      </c>
      <c r="D165" s="1071"/>
      <c r="E165" s="1072"/>
    </row>
    <row r="166" spans="1:5" ht="15.75">
      <c r="A166" s="535"/>
      <c r="B166" s="992" t="s">
        <v>1134</v>
      </c>
      <c r="C166" s="1054" t="s">
        <v>1135</v>
      </c>
      <c r="D166" s="993" t="s">
        <v>723</v>
      </c>
      <c r="E166" s="994">
        <v>0</v>
      </c>
    </row>
    <row r="167" spans="1:5">
      <c r="A167" s="535"/>
      <c r="B167" s="992" t="s">
        <v>1136</v>
      </c>
      <c r="C167" s="1054" t="s">
        <v>1137</v>
      </c>
      <c r="D167" s="1055" t="s">
        <v>827</v>
      </c>
      <c r="E167" s="1056">
        <v>0</v>
      </c>
    </row>
    <row r="168" spans="1:5">
      <c r="A168" s="535"/>
      <c r="B168" s="1036" t="s">
        <v>1138</v>
      </c>
      <c r="C168" s="1065" t="s">
        <v>1139</v>
      </c>
      <c r="D168" s="1059" t="s">
        <v>1098</v>
      </c>
      <c r="E168" s="994">
        <v>0</v>
      </c>
    </row>
    <row r="169" spans="1:5" ht="15.75" thickBot="1">
      <c r="A169" s="535"/>
      <c r="B169" s="1029" t="s">
        <v>1140</v>
      </c>
      <c r="C169" s="1066" t="s">
        <v>1141</v>
      </c>
      <c r="D169" s="995" t="s">
        <v>849</v>
      </c>
      <c r="E169" s="1031">
        <v>0</v>
      </c>
    </row>
    <row r="170" spans="1:5">
      <c r="A170" s="535"/>
      <c r="B170" s="1061" t="s">
        <v>1142</v>
      </c>
      <c r="C170" s="1062" t="s">
        <v>1143</v>
      </c>
      <c r="D170" s="1062"/>
      <c r="E170" s="1067"/>
    </row>
    <row r="171" spans="1:5" ht="15.75">
      <c r="A171" s="535"/>
      <c r="B171" s="992" t="s">
        <v>1144</v>
      </c>
      <c r="C171" s="1073" t="s">
        <v>1145</v>
      </c>
      <c r="D171" s="993" t="s">
        <v>723</v>
      </c>
      <c r="E171" s="994">
        <v>0</v>
      </c>
    </row>
    <row r="172" spans="1:5">
      <c r="A172" s="535"/>
      <c r="B172" s="992" t="s">
        <v>1146</v>
      </c>
      <c r="C172" s="1074" t="s">
        <v>1147</v>
      </c>
      <c r="D172" s="1055" t="s">
        <v>827</v>
      </c>
      <c r="E172" s="1056">
        <v>0</v>
      </c>
    </row>
    <row r="173" spans="1:5">
      <c r="A173" s="535"/>
      <c r="B173" s="992" t="s">
        <v>1148</v>
      </c>
      <c r="C173" s="1074" t="s">
        <v>1149</v>
      </c>
      <c r="D173" s="1019" t="s">
        <v>1098</v>
      </c>
      <c r="E173" s="994">
        <v>0</v>
      </c>
    </row>
    <row r="174" spans="1:5">
      <c r="A174" s="535"/>
      <c r="B174" s="992" t="s">
        <v>1150</v>
      </c>
      <c r="C174" s="1075" t="s">
        <v>1151</v>
      </c>
      <c r="D174" s="1059" t="s">
        <v>1098</v>
      </c>
      <c r="E174" s="994">
        <v>0</v>
      </c>
    </row>
    <row r="175" spans="1:5" ht="15.75" thickBot="1">
      <c r="A175" s="535"/>
      <c r="B175" s="1029" t="s">
        <v>1152</v>
      </c>
      <c r="C175" s="1066" t="s">
        <v>1100</v>
      </c>
      <c r="D175" s="995" t="s">
        <v>849</v>
      </c>
      <c r="E175" s="1031">
        <v>0</v>
      </c>
    </row>
    <row r="176" spans="1:5">
      <c r="A176" s="535"/>
      <c r="B176" s="1061" t="s">
        <v>1153</v>
      </c>
      <c r="C176" s="1062" t="s">
        <v>1154</v>
      </c>
      <c r="D176" s="1062"/>
      <c r="E176" s="1067"/>
    </row>
    <row r="177" spans="1:5" ht="15.75">
      <c r="A177" s="535"/>
      <c r="B177" s="1076" t="s">
        <v>1155</v>
      </c>
      <c r="C177" s="1073" t="s">
        <v>1156</v>
      </c>
      <c r="D177" s="993" t="s">
        <v>723</v>
      </c>
      <c r="E177" s="994">
        <v>14.6</v>
      </c>
    </row>
    <row r="178" spans="1:5">
      <c r="A178" s="535"/>
      <c r="B178" s="1076" t="s">
        <v>1157</v>
      </c>
      <c r="C178" s="1074" t="s">
        <v>1158</v>
      </c>
      <c r="D178" s="1055" t="s">
        <v>827</v>
      </c>
      <c r="E178" s="1056">
        <v>0.85299999999999998</v>
      </c>
    </row>
    <row r="179" spans="1:5">
      <c r="A179" s="535"/>
      <c r="B179" s="1076" t="s">
        <v>1159</v>
      </c>
      <c r="C179" s="1074" t="s">
        <v>1160</v>
      </c>
      <c r="D179" s="1019" t="s">
        <v>1098</v>
      </c>
      <c r="E179" s="994">
        <v>0.1</v>
      </c>
    </row>
    <row r="180" spans="1:5">
      <c r="A180" s="535"/>
      <c r="B180" s="1076" t="s">
        <v>1161</v>
      </c>
      <c r="C180" s="1074" t="s">
        <v>1162</v>
      </c>
      <c r="D180" s="1019" t="s">
        <v>1098</v>
      </c>
      <c r="E180" s="994">
        <v>0</v>
      </c>
    </row>
    <row r="181" spans="1:5">
      <c r="A181" s="535"/>
      <c r="B181" s="1076" t="s">
        <v>1163</v>
      </c>
      <c r="C181" s="1074" t="s">
        <v>1164</v>
      </c>
      <c r="D181" s="1019" t="s">
        <v>1098</v>
      </c>
      <c r="E181" s="994">
        <v>0</v>
      </c>
    </row>
    <row r="182" spans="1:5">
      <c r="A182" s="535"/>
      <c r="B182" s="1076" t="s">
        <v>1165</v>
      </c>
      <c r="C182" s="1074" t="s">
        <v>1151</v>
      </c>
      <c r="D182" s="1019" t="s">
        <v>1098</v>
      </c>
      <c r="E182" s="994">
        <v>0</v>
      </c>
    </row>
    <row r="183" spans="1:5" ht="15.75" thickBot="1">
      <c r="A183" s="535"/>
      <c r="B183" s="996" t="s">
        <v>1166</v>
      </c>
      <c r="C183" s="1077" t="s">
        <v>1100</v>
      </c>
      <c r="D183" s="997" t="s">
        <v>849</v>
      </c>
      <c r="E183" s="1024">
        <v>2</v>
      </c>
    </row>
    <row r="184" spans="1:5" ht="15.75" thickBot="1">
      <c r="A184" s="535"/>
      <c r="B184" s="983"/>
      <c r="C184" s="980" t="s">
        <v>1167</v>
      </c>
      <c r="D184" s="980"/>
      <c r="E184" s="984"/>
    </row>
    <row r="185" spans="1:5">
      <c r="A185" s="535"/>
      <c r="B185" s="1047" t="s">
        <v>1168</v>
      </c>
      <c r="C185" s="1078" t="s">
        <v>1169</v>
      </c>
      <c r="D185" s="1079" t="s">
        <v>849</v>
      </c>
      <c r="E185" s="1080">
        <f>SUM(E186:E190)</f>
        <v>23</v>
      </c>
    </row>
    <row r="186" spans="1:5">
      <c r="A186" s="535"/>
      <c r="B186" s="992" t="s">
        <v>1170</v>
      </c>
      <c r="C186" s="1003" t="s">
        <v>1171</v>
      </c>
      <c r="D186" s="1081" t="s">
        <v>849</v>
      </c>
      <c r="E186" s="1002">
        <v>1</v>
      </c>
    </row>
    <row r="187" spans="1:5">
      <c r="A187" s="535"/>
      <c r="B187" s="992" t="s">
        <v>1172</v>
      </c>
      <c r="C187" s="1003" t="s">
        <v>1173</v>
      </c>
      <c r="D187" s="1081" t="s">
        <v>849</v>
      </c>
      <c r="E187" s="1002">
        <v>4</v>
      </c>
    </row>
    <row r="188" spans="1:5">
      <c r="A188" s="535"/>
      <c r="B188" s="992" t="s">
        <v>1174</v>
      </c>
      <c r="C188" s="1003" t="s">
        <v>1175</v>
      </c>
      <c r="D188" s="1081" t="s">
        <v>849</v>
      </c>
      <c r="E188" s="1002">
        <v>1</v>
      </c>
    </row>
    <row r="189" spans="1:5">
      <c r="A189" s="535"/>
      <c r="B189" s="992" t="s">
        <v>1176</v>
      </c>
      <c r="C189" s="1003" t="s">
        <v>1177</v>
      </c>
      <c r="D189" s="1081" t="s">
        <v>849</v>
      </c>
      <c r="E189" s="1002">
        <v>10</v>
      </c>
    </row>
    <row r="190" spans="1:5">
      <c r="A190" s="535"/>
      <c r="B190" s="992" t="s">
        <v>1178</v>
      </c>
      <c r="C190" s="1003" t="s">
        <v>1179</v>
      </c>
      <c r="D190" s="1081" t="s">
        <v>849</v>
      </c>
      <c r="E190" s="1022">
        <f>SUM(E191:E195)</f>
        <v>7</v>
      </c>
    </row>
    <row r="191" spans="1:5">
      <c r="A191" s="535"/>
      <c r="B191" s="1021" t="s">
        <v>1180</v>
      </c>
      <c r="C191" s="1015" t="s">
        <v>1181</v>
      </c>
      <c r="D191" s="1055" t="s">
        <v>849</v>
      </c>
      <c r="E191" s="1023">
        <v>0</v>
      </c>
    </row>
    <row r="192" spans="1:5">
      <c r="A192" s="535"/>
      <c r="B192" s="1021" t="s">
        <v>1182</v>
      </c>
      <c r="C192" s="1015" t="s">
        <v>1183</v>
      </c>
      <c r="D192" s="1055" t="s">
        <v>849</v>
      </c>
      <c r="E192" s="1023">
        <v>0</v>
      </c>
    </row>
    <row r="193" spans="1:5">
      <c r="A193" s="535"/>
      <c r="B193" s="1021" t="s">
        <v>1184</v>
      </c>
      <c r="C193" s="1015" t="s">
        <v>1185</v>
      </c>
      <c r="D193" s="1055" t="s">
        <v>849</v>
      </c>
      <c r="E193" s="1023">
        <v>2</v>
      </c>
    </row>
    <row r="194" spans="1:5">
      <c r="A194" s="535"/>
      <c r="B194" s="1021" t="s">
        <v>1186</v>
      </c>
      <c r="C194" s="1015" t="s">
        <v>1187</v>
      </c>
      <c r="D194" s="1055" t="s">
        <v>849</v>
      </c>
      <c r="E194" s="1023">
        <v>2</v>
      </c>
    </row>
    <row r="195" spans="1:5" ht="15.75" thickBot="1">
      <c r="A195" s="535"/>
      <c r="B195" s="1082" t="s">
        <v>1188</v>
      </c>
      <c r="C195" s="1083" t="s">
        <v>1189</v>
      </c>
      <c r="D195" s="1084" t="s">
        <v>849</v>
      </c>
      <c r="E195" s="1085">
        <v>3</v>
      </c>
    </row>
    <row r="196" spans="1:5">
      <c r="A196" s="535"/>
      <c r="B196" s="1086"/>
      <c r="C196" s="1086"/>
      <c r="D196" s="1086"/>
      <c r="E196" s="1087"/>
    </row>
    <row r="197" spans="1:5">
      <c r="A197" s="535"/>
      <c r="B197" s="1088" t="s">
        <v>1190</v>
      </c>
      <c r="C197" s="74" t="s">
        <v>1191</v>
      </c>
      <c r="D197" s="535"/>
      <c r="E197" s="535"/>
    </row>
    <row r="198" spans="1:5">
      <c r="A198" s="535"/>
      <c r="B198" s="1089" t="s">
        <v>1192</v>
      </c>
      <c r="C198" s="74" t="s">
        <v>1193</v>
      </c>
      <c r="D198" s="535"/>
      <c r="E198" s="53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FDBA0-79B7-4DC9-8BE7-EAE2A7D275E3}">
  <sheetPr codeName="Sheet104">
    <tabColor theme="0" tint="-0.14999847407452621"/>
  </sheetPr>
  <dimension ref="A1:G43"/>
  <sheetViews>
    <sheetView workbookViewId="0">
      <selection activeCell="F25" sqref="F25:F32"/>
    </sheetView>
  </sheetViews>
  <sheetFormatPr defaultRowHeight="15"/>
  <cols>
    <col min="2" max="2" width="6.7109375" customWidth="1"/>
    <col min="3" max="3" width="88.5703125" customWidth="1"/>
    <col min="4" max="4" width="17.28515625" customWidth="1"/>
    <col min="5" max="6" width="24" customWidth="1"/>
    <col min="7" max="7" width="29.140625" customWidth="1"/>
  </cols>
  <sheetData>
    <row r="1" spans="1:7">
      <c r="A1" s="535"/>
      <c r="B1" s="535"/>
      <c r="C1" s="535"/>
      <c r="D1" s="535"/>
      <c r="E1" s="535"/>
      <c r="F1" s="535"/>
      <c r="G1" s="535"/>
    </row>
    <row r="2" spans="1:7" ht="60">
      <c r="A2" s="535"/>
      <c r="B2" s="535"/>
      <c r="C2" s="535"/>
      <c r="D2" s="535"/>
      <c r="E2" s="535"/>
      <c r="F2" s="535"/>
      <c r="G2" s="1" t="s">
        <v>1194</v>
      </c>
    </row>
    <row r="3" spans="1:7">
      <c r="A3" s="535"/>
      <c r="B3" s="535"/>
      <c r="C3" s="27" t="s">
        <v>1337</v>
      </c>
      <c r="D3" s="535"/>
      <c r="E3" s="535"/>
      <c r="F3" s="535"/>
      <c r="G3" s="535"/>
    </row>
    <row r="4" spans="1:7">
      <c r="A4" s="535"/>
      <c r="B4" s="535"/>
      <c r="C4" s="27" t="s">
        <v>1338</v>
      </c>
      <c r="D4" s="535"/>
      <c r="E4" s="535"/>
      <c r="F4" s="535"/>
      <c r="G4" s="535"/>
    </row>
    <row r="5" spans="1:7">
      <c r="A5" s="535"/>
      <c r="B5" s="535"/>
      <c r="C5" s="535"/>
      <c r="D5" s="535"/>
      <c r="E5" s="535"/>
      <c r="F5" s="535"/>
      <c r="G5" s="535"/>
    </row>
    <row r="6" spans="1:7">
      <c r="A6" s="535"/>
      <c r="B6" s="535"/>
      <c r="C6" s="1090" t="s">
        <v>1195</v>
      </c>
      <c r="D6" s="535"/>
      <c r="E6" s="535"/>
      <c r="F6" s="535"/>
      <c r="G6" s="535"/>
    </row>
    <row r="7" spans="1:7">
      <c r="A7" s="535"/>
      <c r="B7" s="535"/>
      <c r="C7" s="1090"/>
      <c r="D7" s="535"/>
      <c r="E7" s="535"/>
      <c r="F7" s="535"/>
      <c r="G7" s="535"/>
    </row>
    <row r="8" spans="1:7" ht="15.75" thickBot="1">
      <c r="A8" s="535"/>
      <c r="B8" s="535"/>
      <c r="C8" s="535"/>
      <c r="D8" s="535"/>
      <c r="E8" s="535"/>
      <c r="F8" s="535"/>
      <c r="G8" s="535"/>
    </row>
    <row r="9" spans="1:7" ht="15.75" thickBot="1">
      <c r="A9" s="535"/>
      <c r="B9" s="1091" t="s">
        <v>2</v>
      </c>
      <c r="C9" s="1091" t="s">
        <v>1196</v>
      </c>
      <c r="D9" s="1092" t="s">
        <v>715</v>
      </c>
      <c r="E9" s="1093" t="s">
        <v>59</v>
      </c>
      <c r="F9" s="1094"/>
      <c r="G9" s="1095" t="s">
        <v>1197</v>
      </c>
    </row>
    <row r="10" spans="1:7" ht="26.25" thickBot="1">
      <c r="A10" s="535"/>
      <c r="B10" s="1091"/>
      <c r="C10" s="1091"/>
      <c r="D10" s="1092"/>
      <c r="E10" s="1096" t="s">
        <v>1198</v>
      </c>
      <c r="F10" s="1096" t="s">
        <v>1199</v>
      </c>
      <c r="G10" s="1095"/>
    </row>
    <row r="11" spans="1:7" ht="15.75" thickBot="1">
      <c r="A11" s="535"/>
      <c r="B11" s="1091" t="s">
        <v>1200</v>
      </c>
      <c r="C11" s="1091" t="s">
        <v>1201</v>
      </c>
      <c r="D11" s="1091" t="s">
        <v>1202</v>
      </c>
      <c r="E11" s="1097">
        <f>E12+E26</f>
        <v>38.474492753623188</v>
      </c>
      <c r="F11" s="1098">
        <f>F12+F26</f>
        <v>43.593750000000007</v>
      </c>
      <c r="G11" s="1095"/>
    </row>
    <row r="12" spans="1:7" ht="15.75" thickBot="1">
      <c r="A12" s="535"/>
      <c r="B12" s="1099" t="s">
        <v>1203</v>
      </c>
      <c r="C12" s="1099" t="s">
        <v>1204</v>
      </c>
      <c r="D12" s="1099" t="s">
        <v>1202</v>
      </c>
      <c r="E12" s="1100">
        <f>E14+E18+E22+E23+E24+E25</f>
        <v>36.950653633074268</v>
      </c>
      <c r="F12" s="1101">
        <f>F14+F18+F22+F23+F24+F25</f>
        <v>41.816453885698081</v>
      </c>
      <c r="G12" s="1102"/>
    </row>
    <row r="13" spans="1:7" ht="15.75" thickBot="1">
      <c r="A13" s="535"/>
      <c r="B13" s="1103" t="s">
        <v>1205</v>
      </c>
      <c r="C13" s="1103" t="s">
        <v>1206</v>
      </c>
      <c r="D13" s="1103" t="s">
        <v>1202</v>
      </c>
      <c r="E13" s="1104">
        <f>E14+E18+E23+E22</f>
        <v>22.900054972513743</v>
      </c>
      <c r="F13" s="1105">
        <f>F14+F18+F23+F22</f>
        <v>25.25</v>
      </c>
      <c r="G13" s="1106"/>
    </row>
    <row r="14" spans="1:7">
      <c r="A14" s="535"/>
      <c r="B14" s="1107" t="s">
        <v>107</v>
      </c>
      <c r="C14" s="1107" t="s">
        <v>1207</v>
      </c>
      <c r="D14" s="1108" t="s">
        <v>1202</v>
      </c>
      <c r="E14" s="1109">
        <f>SUM(E15:E17)</f>
        <v>8.2932283858070956</v>
      </c>
      <c r="F14" s="1110">
        <f>SUM(F15:F17)</f>
        <v>8.7916666666666661</v>
      </c>
      <c r="G14" s="1111"/>
    </row>
    <row r="15" spans="1:7">
      <c r="A15" s="535"/>
      <c r="B15" s="1112" t="s">
        <v>1208</v>
      </c>
      <c r="C15" s="1113" t="s">
        <v>1209</v>
      </c>
      <c r="D15" s="1112" t="s">
        <v>1202</v>
      </c>
      <c r="E15" s="1114">
        <v>0.94140429785107449</v>
      </c>
      <c r="F15" s="1115">
        <v>1</v>
      </c>
      <c r="G15" s="1116"/>
    </row>
    <row r="16" spans="1:7">
      <c r="A16" s="535"/>
      <c r="B16" s="1112" t="s">
        <v>1210</v>
      </c>
      <c r="C16" s="1113" t="s">
        <v>1211</v>
      </c>
      <c r="D16" s="1112" t="s">
        <v>1202</v>
      </c>
      <c r="E16" s="1114">
        <v>0.69440279860069964</v>
      </c>
      <c r="F16" s="1115">
        <v>0.70833333333333337</v>
      </c>
      <c r="G16" s="1116"/>
    </row>
    <row r="17" spans="1:7" ht="15.75" thickBot="1">
      <c r="A17" s="535"/>
      <c r="B17" s="1117" t="s">
        <v>1212</v>
      </c>
      <c r="C17" s="1118" t="s">
        <v>1213</v>
      </c>
      <c r="D17" s="1117" t="s">
        <v>1202</v>
      </c>
      <c r="E17" s="1119">
        <v>6.6574212893553222</v>
      </c>
      <c r="F17" s="1120">
        <v>7.083333333333333</v>
      </c>
      <c r="G17" s="1121"/>
    </row>
    <row r="18" spans="1:7" ht="40.5">
      <c r="A18" s="535"/>
      <c r="B18" s="1122" t="s">
        <v>109</v>
      </c>
      <c r="C18" s="1122" t="s">
        <v>1214</v>
      </c>
      <c r="D18" s="1123" t="s">
        <v>1202</v>
      </c>
      <c r="E18" s="1124">
        <f>SUM(E19:E21)</f>
        <v>12.687536231884058</v>
      </c>
      <c r="F18" s="1125">
        <f>SUM(F19:F21)</f>
        <v>14.458333333333332</v>
      </c>
      <c r="G18" s="1126"/>
    </row>
    <row r="19" spans="1:7">
      <c r="A19" s="535"/>
      <c r="B19" s="1112" t="s">
        <v>1215</v>
      </c>
      <c r="C19" s="1113" t="s">
        <v>1216</v>
      </c>
      <c r="D19" s="1112" t="s">
        <v>1202</v>
      </c>
      <c r="E19" s="1114">
        <v>5.4713943028485756</v>
      </c>
      <c r="F19" s="1115">
        <v>7</v>
      </c>
      <c r="G19" s="1116"/>
    </row>
    <row r="20" spans="1:7">
      <c r="A20" s="535"/>
      <c r="B20" s="1112" t="s">
        <v>1217</v>
      </c>
      <c r="C20" s="1113" t="s">
        <v>1218</v>
      </c>
      <c r="D20" s="1112" t="s">
        <v>1202</v>
      </c>
      <c r="E20" s="1114">
        <v>6.3193403298350823</v>
      </c>
      <c r="F20" s="1115">
        <v>6.458333333333333</v>
      </c>
      <c r="G20" s="1116"/>
    </row>
    <row r="21" spans="1:7" ht="15.75" thickBot="1">
      <c r="A21" s="535"/>
      <c r="B21" s="1112" t="s">
        <v>1219</v>
      </c>
      <c r="C21" s="1113" t="s">
        <v>1220</v>
      </c>
      <c r="D21" s="1112" t="s">
        <v>1202</v>
      </c>
      <c r="E21" s="1114">
        <v>0.89680159920039981</v>
      </c>
      <c r="F21" s="1115">
        <v>1</v>
      </c>
      <c r="G21" s="1116"/>
    </row>
    <row r="22" spans="1:7" ht="15.75" thickBot="1">
      <c r="A22" s="535"/>
      <c r="B22" s="1127" t="s">
        <v>111</v>
      </c>
      <c r="C22" s="1127" t="s">
        <v>1221</v>
      </c>
      <c r="D22" s="1128" t="s">
        <v>1202</v>
      </c>
      <c r="E22" s="1129">
        <v>0.9905047476261869</v>
      </c>
      <c r="F22" s="1130">
        <v>1</v>
      </c>
      <c r="G22" s="1095"/>
    </row>
    <row r="23" spans="1:7" ht="15.75" thickBot="1">
      <c r="A23" s="535"/>
      <c r="B23" s="1127" t="s">
        <v>113</v>
      </c>
      <c r="C23" s="1131" t="s">
        <v>1222</v>
      </c>
      <c r="D23" s="1127" t="s">
        <v>1202</v>
      </c>
      <c r="E23" s="1129">
        <v>0.9287856071964018</v>
      </c>
      <c r="F23" s="1130">
        <v>1</v>
      </c>
      <c r="G23" s="1095"/>
    </row>
    <row r="24" spans="1:7" ht="15.75" thickBot="1">
      <c r="A24" s="535"/>
      <c r="B24" s="1091" t="s">
        <v>1223</v>
      </c>
      <c r="C24" s="1091" t="s">
        <v>1224</v>
      </c>
      <c r="D24" s="1091" t="s">
        <v>1202</v>
      </c>
      <c r="E24" s="1129">
        <v>7.5111361827550684</v>
      </c>
      <c r="F24" s="1130">
        <v>8.3873411065972103</v>
      </c>
      <c r="G24" s="1095"/>
    </row>
    <row r="25" spans="1:7" ht="15.75" thickBot="1">
      <c r="A25" s="535"/>
      <c r="B25" s="1091" t="s">
        <v>288</v>
      </c>
      <c r="C25" s="1132" t="s">
        <v>1225</v>
      </c>
      <c r="D25" s="1091" t="s">
        <v>1202</v>
      </c>
      <c r="E25" s="1129">
        <v>6.5394624778054586</v>
      </c>
      <c r="F25" s="1130">
        <v>8.1791127791008655</v>
      </c>
      <c r="G25" s="1095"/>
    </row>
    <row r="26" spans="1:7" ht="15.75" thickBot="1">
      <c r="A26" s="535"/>
      <c r="B26" s="1103" t="s">
        <v>1226</v>
      </c>
      <c r="C26" s="1103" t="s">
        <v>1227</v>
      </c>
      <c r="D26" s="1103" t="s">
        <v>1202</v>
      </c>
      <c r="E26" s="1133">
        <v>1.523839120548919</v>
      </c>
      <c r="F26" s="1134">
        <v>1.7772961143019248</v>
      </c>
      <c r="G26" s="1106"/>
    </row>
    <row r="27" spans="1:7" ht="15.75" thickBot="1">
      <c r="A27" s="535"/>
      <c r="B27" s="1091" t="s">
        <v>1228</v>
      </c>
      <c r="C27" s="1135" t="s">
        <v>1229</v>
      </c>
      <c r="D27" s="1135"/>
      <c r="E27" s="1136"/>
      <c r="F27" s="1136"/>
      <c r="G27" s="1137"/>
    </row>
    <row r="28" spans="1:7">
      <c r="A28" s="535"/>
      <c r="B28" s="1138" t="s">
        <v>1230</v>
      </c>
      <c r="C28" s="1138" t="s">
        <v>1231</v>
      </c>
      <c r="D28" s="1138" t="s">
        <v>1232</v>
      </c>
      <c r="E28" s="1139">
        <f>IFERROR(E29/E14/12*1000, 0)</f>
        <v>1424.7398942436614</v>
      </c>
      <c r="F28" s="1140"/>
      <c r="G28" s="1141"/>
    </row>
    <row r="29" spans="1:7" ht="15.75" thickBot="1">
      <c r="A29" s="535"/>
      <c r="B29" s="1142" t="s">
        <v>1233</v>
      </c>
      <c r="C29" s="1143" t="s">
        <v>1234</v>
      </c>
      <c r="D29" s="1142" t="s">
        <v>1235</v>
      </c>
      <c r="E29" s="1144">
        <f>'4'!$E$53</f>
        <v>141.78832</v>
      </c>
      <c r="F29" s="1145"/>
      <c r="G29" s="1146" t="s">
        <v>122</v>
      </c>
    </row>
    <row r="30" spans="1:7">
      <c r="A30" s="535"/>
      <c r="B30" s="1122" t="s">
        <v>141</v>
      </c>
      <c r="C30" s="1108" t="s">
        <v>1236</v>
      </c>
      <c r="D30" s="1108" t="s">
        <v>1232</v>
      </c>
      <c r="E30" s="1147">
        <f>IFERROR(E31/E18/12*1000, 0)</f>
        <v>1355.2126159416978</v>
      </c>
      <c r="F30" s="1148"/>
      <c r="G30" s="1149"/>
    </row>
    <row r="31" spans="1:7" ht="15.75" thickBot="1">
      <c r="A31" s="535"/>
      <c r="B31" s="1150" t="s">
        <v>574</v>
      </c>
      <c r="C31" s="1143" t="s">
        <v>1237</v>
      </c>
      <c r="D31" s="1142" t="s">
        <v>1235</v>
      </c>
      <c r="E31" s="1151">
        <f>'4'!$I$53</f>
        <v>206.33170999999999</v>
      </c>
      <c r="F31" s="1152"/>
      <c r="G31" s="1146" t="s">
        <v>122</v>
      </c>
    </row>
    <row r="32" spans="1:7">
      <c r="A32" s="535"/>
      <c r="B32" s="1103" t="s">
        <v>143</v>
      </c>
      <c r="C32" s="1153" t="s">
        <v>1238</v>
      </c>
      <c r="D32" s="1108" t="s">
        <v>1232</v>
      </c>
      <c r="E32" s="1154">
        <f>IFERROR(E33/E22/12*1000, 0)</f>
        <v>1221.5068491422805</v>
      </c>
      <c r="F32" s="1155"/>
      <c r="G32" s="1149"/>
    </row>
    <row r="33" spans="1:7" ht="15.75" thickBot="1">
      <c r="A33" s="535"/>
      <c r="B33" s="1150" t="s">
        <v>1239</v>
      </c>
      <c r="C33" s="1143" t="s">
        <v>1240</v>
      </c>
      <c r="D33" s="1142" t="s">
        <v>1235</v>
      </c>
      <c r="E33" s="1151">
        <f>'4'!$M$53</f>
        <v>14.5189</v>
      </c>
      <c r="F33" s="1152"/>
      <c r="G33" s="1146" t="s">
        <v>122</v>
      </c>
    </row>
    <row r="34" spans="1:7">
      <c r="A34" s="535"/>
      <c r="B34" s="1108" t="s">
        <v>451</v>
      </c>
      <c r="C34" s="1156" t="s">
        <v>1241</v>
      </c>
      <c r="D34" s="1103" t="s">
        <v>1232</v>
      </c>
      <c r="E34" s="1139">
        <f>IFERROR(E35/E23/12*1000, 0)</f>
        <v>1716.2392709174069</v>
      </c>
      <c r="F34" s="1140"/>
      <c r="G34" s="1157"/>
    </row>
    <row r="35" spans="1:7" ht="15.75" thickBot="1">
      <c r="A35" s="535"/>
      <c r="B35" s="1150" t="s">
        <v>1242</v>
      </c>
      <c r="C35" s="1143" t="s">
        <v>1243</v>
      </c>
      <c r="D35" s="1142" t="s">
        <v>1235</v>
      </c>
      <c r="E35" s="1151">
        <f>'4'!$O$53</f>
        <v>19.128220000000002</v>
      </c>
      <c r="F35" s="1152"/>
      <c r="G35" s="1146" t="s">
        <v>122</v>
      </c>
    </row>
    <row r="36" spans="1:7">
      <c r="A36" s="535"/>
      <c r="B36" s="1108" t="s">
        <v>455</v>
      </c>
      <c r="C36" s="1123" t="s">
        <v>1244</v>
      </c>
      <c r="D36" s="1108" t="s">
        <v>1232</v>
      </c>
      <c r="E36" s="1139">
        <f>IFERROR(E37/E24/12*1000, 0)</f>
        <v>1544.0286976028076</v>
      </c>
      <c r="F36" s="1140"/>
      <c r="G36" s="1149"/>
    </row>
    <row r="37" spans="1:7" ht="15.75" thickBot="1">
      <c r="A37" s="535"/>
      <c r="B37" s="1150" t="s">
        <v>973</v>
      </c>
      <c r="C37" s="1143" t="s">
        <v>1245</v>
      </c>
      <c r="D37" s="1142" t="s">
        <v>1235</v>
      </c>
      <c r="E37" s="1151">
        <f>'4'!O109+'4'!E109+'4'!I109+'4'!M109</f>
        <v>139.16891781331961</v>
      </c>
      <c r="F37" s="1152"/>
      <c r="G37" s="1146" t="s">
        <v>122</v>
      </c>
    </row>
    <row r="38" spans="1:7">
      <c r="A38" s="535"/>
      <c r="B38" s="1108" t="s">
        <v>457</v>
      </c>
      <c r="C38" s="1123" t="s">
        <v>1246</v>
      </c>
      <c r="D38" s="1108" t="s">
        <v>1232</v>
      </c>
      <c r="E38" s="1139">
        <f>IFERROR(E39/E25/12*1000, 0)</f>
        <v>2032.2813833422706</v>
      </c>
      <c r="F38" s="1140"/>
      <c r="G38" s="1149"/>
    </row>
    <row r="39" spans="1:7" ht="15.75" thickBot="1">
      <c r="A39" s="535"/>
      <c r="B39" s="1150" t="s">
        <v>1247</v>
      </c>
      <c r="C39" s="1143" t="s">
        <v>1248</v>
      </c>
      <c r="D39" s="1142" t="s">
        <v>1235</v>
      </c>
      <c r="E39" s="1151">
        <f>'4'!O206+'4'!E206+'4'!I206+'4'!M206</f>
        <v>159.4803342085122</v>
      </c>
      <c r="F39" s="1152"/>
      <c r="G39" s="1146" t="s">
        <v>122</v>
      </c>
    </row>
    <row r="40" spans="1:7" ht="15.75" thickBot="1">
      <c r="A40" s="535"/>
      <c r="B40" s="1158" t="s">
        <v>461</v>
      </c>
      <c r="C40" s="1159" t="s">
        <v>1249</v>
      </c>
      <c r="D40" s="1160" t="s">
        <v>1232</v>
      </c>
      <c r="E40" s="1161">
        <f>IFERROR((E29+E31+E33+E35+E37+E39)/E12/12*1000, 0)</f>
        <v>1534.5159357181076</v>
      </c>
      <c r="F40" s="1162"/>
      <c r="G40" s="1163"/>
    </row>
    <row r="41" spans="1:7" ht="26.25" thickBot="1">
      <c r="A41" s="535"/>
      <c r="B41" s="1091" t="s">
        <v>465</v>
      </c>
      <c r="C41" s="1164" t="s">
        <v>1250</v>
      </c>
      <c r="D41" s="1091" t="s">
        <v>846</v>
      </c>
      <c r="E41" s="1165">
        <f>IFERROR((E13+E24)/E25, 0)</f>
        <v>4.6504114456627832</v>
      </c>
      <c r="F41" s="1166"/>
      <c r="G41" s="1095"/>
    </row>
    <row r="42" spans="1:7">
      <c r="A42" s="535"/>
      <c r="B42" s="535"/>
      <c r="C42" s="1167"/>
      <c r="D42" s="535"/>
      <c r="E42" s="535"/>
      <c r="F42" s="535"/>
      <c r="G42" s="535"/>
    </row>
    <row r="43" spans="1:7">
      <c r="A43" s="535"/>
      <c r="B43" s="535"/>
      <c r="C43" s="74" t="s">
        <v>1251</v>
      </c>
      <c r="D43" s="535"/>
      <c r="E43" s="535"/>
      <c r="F43" s="535"/>
      <c r="G43" s="535"/>
    </row>
  </sheetData>
  <mergeCells count="15">
    <mergeCell ref="E39:F39"/>
    <mergeCell ref="E40:F40"/>
    <mergeCell ref="E41:F41"/>
    <mergeCell ref="E33:F33"/>
    <mergeCell ref="E34:F34"/>
    <mergeCell ref="E35:F35"/>
    <mergeCell ref="E36:F36"/>
    <mergeCell ref="E37:F37"/>
    <mergeCell ref="E38:F38"/>
    <mergeCell ref="E9:F9"/>
    <mergeCell ref="E28:F28"/>
    <mergeCell ref="E29:F29"/>
    <mergeCell ref="E30:F30"/>
    <mergeCell ref="E31:F31"/>
    <mergeCell ref="E32:F3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vt:lpstr>
      <vt:lpstr>3</vt:lpstr>
      <vt:lpstr>4</vt:lpstr>
      <vt:lpstr>5</vt:lpstr>
      <vt:lpstr>6</vt:lpstr>
      <vt:lpstr>7</vt:lpstr>
      <vt:lpstr>8</vt:lpstr>
      <vt:lpstr>9</vt:lpstr>
      <vt:lpstr>10</vt:lpstr>
      <vt:lpstr>11</vt:lpstr>
      <vt:lpstr>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 Medžiūtė</dc:creator>
  <cp:lastModifiedBy>Karina Medžiūtė</cp:lastModifiedBy>
  <dcterms:created xsi:type="dcterms:W3CDTF">2025-05-05T13:21:48Z</dcterms:created>
  <dcterms:modified xsi:type="dcterms:W3CDTF">2025-05-05T13:22:16Z</dcterms:modified>
</cp:coreProperties>
</file>