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13_ncr:1_{9758F501-9A1A-4B84-8188-B78EDF475196}" xr6:coauthVersionLast="43" xr6:coauthVersionMax="43" xr10:uidLastSave="{00000000-0000-0000-0000-000000000000}"/>
  <bookViews>
    <workbookView xWindow="-120" yWindow="-120" windowWidth="29040" windowHeight="15840" firstSheet="3" activeTab="14" xr2:uid="{00000000-000D-0000-FFFF-FFFF00000000}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YPATINGOJIVEIKLA" localSheetId="11">'Forma 2'!$B$93</definedName>
    <definedName name="VAS002_D_YPATINGOJIVEIKLA">'Forma 2'!$B$93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YPATINGOJIVEIKLA20M" localSheetId="11">'Forma 2'!$C$93</definedName>
    <definedName name="VAS002_F_YPATINGOJIVEIKLA20M">'Forma 2'!$C$93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81029"/>
</workbook>
</file>

<file path=xl/calcChain.xml><?xml version="1.0" encoding="utf-8"?>
<calcChain xmlns="http://schemas.openxmlformats.org/spreadsheetml/2006/main">
  <c r="T130" i="16" l="1"/>
  <c r="W130" i="16" s="1"/>
  <c r="R130" i="16"/>
  <c r="Q130" i="16"/>
  <c r="L130" i="16"/>
  <c r="G130" i="16"/>
  <c r="U130" i="16" s="1"/>
  <c r="W129" i="16"/>
  <c r="T129" i="16"/>
  <c r="R129" i="16"/>
  <c r="Q129" i="16"/>
  <c r="L129" i="16"/>
  <c r="G129" i="16"/>
  <c r="U129" i="16" s="1"/>
  <c r="W128" i="16"/>
  <c r="T128" i="16"/>
  <c r="R128" i="16"/>
  <c r="Q128" i="16"/>
  <c r="L128" i="16"/>
  <c r="U128" i="16" s="1"/>
  <c r="G128" i="16"/>
  <c r="T127" i="16"/>
  <c r="W127" i="16" s="1"/>
  <c r="R127" i="16"/>
  <c r="Q127" i="16"/>
  <c r="L127" i="16"/>
  <c r="G127" i="16"/>
  <c r="U127" i="16" s="1"/>
  <c r="T126" i="16"/>
  <c r="W126" i="16" s="1"/>
  <c r="R126" i="16"/>
  <c r="Q126" i="16"/>
  <c r="L126" i="16"/>
  <c r="G126" i="16"/>
  <c r="U126" i="16" s="1"/>
  <c r="W125" i="16"/>
  <c r="T125" i="16"/>
  <c r="R125" i="16"/>
  <c r="Q125" i="16"/>
  <c r="L125" i="16"/>
  <c r="U125" i="16" s="1"/>
  <c r="G125" i="16"/>
  <c r="W124" i="16"/>
  <c r="T124" i="16"/>
  <c r="R124" i="16"/>
  <c r="Q124" i="16"/>
  <c r="L124" i="16"/>
  <c r="U124" i="16" s="1"/>
  <c r="G124" i="16"/>
  <c r="T123" i="16"/>
  <c r="W123" i="16" s="1"/>
  <c r="R123" i="16"/>
  <c r="Q123" i="16"/>
  <c r="L123" i="16"/>
  <c r="G123" i="16"/>
  <c r="U123" i="16" s="1"/>
  <c r="T122" i="16"/>
  <c r="W122" i="16" s="1"/>
  <c r="R122" i="16"/>
  <c r="Q122" i="16"/>
  <c r="L122" i="16"/>
  <c r="G122" i="16"/>
  <c r="U122" i="16" s="1"/>
  <c r="W121" i="16"/>
  <c r="T121" i="16"/>
  <c r="R121" i="16"/>
  <c r="Q121" i="16"/>
  <c r="L121" i="16"/>
  <c r="G121" i="16"/>
  <c r="U121" i="16" s="1"/>
  <c r="W120" i="16"/>
  <c r="T120" i="16"/>
  <c r="R120" i="16"/>
  <c r="Q120" i="16"/>
  <c r="L120" i="16"/>
  <c r="U120" i="16" s="1"/>
  <c r="G120" i="16"/>
  <c r="T119" i="16"/>
  <c r="W119" i="16" s="1"/>
  <c r="R119" i="16"/>
  <c r="Q119" i="16"/>
  <c r="L119" i="16"/>
  <c r="G119" i="16"/>
  <c r="U119" i="16" s="1"/>
  <c r="T118" i="16"/>
  <c r="W118" i="16" s="1"/>
  <c r="R118" i="16"/>
  <c r="Q118" i="16"/>
  <c r="L118" i="16"/>
  <c r="G118" i="16"/>
  <c r="U118" i="16" s="1"/>
  <c r="W117" i="16"/>
  <c r="T117" i="16"/>
  <c r="R117" i="16"/>
  <c r="Q117" i="16"/>
  <c r="L117" i="16"/>
  <c r="G117" i="16"/>
  <c r="U117" i="16" s="1"/>
  <c r="W116" i="16"/>
  <c r="T116" i="16"/>
  <c r="R116" i="16"/>
  <c r="Q116" i="16"/>
  <c r="L116" i="16"/>
  <c r="U116" i="16" s="1"/>
  <c r="G116" i="16"/>
  <c r="T115" i="16"/>
  <c r="W115" i="16" s="1"/>
  <c r="R115" i="16"/>
  <c r="Q115" i="16"/>
  <c r="L115" i="16"/>
  <c r="G115" i="16"/>
  <c r="U115" i="16" s="1"/>
  <c r="T114" i="16"/>
  <c r="W114" i="16" s="1"/>
  <c r="R114" i="16"/>
  <c r="Q114" i="16"/>
  <c r="L114" i="16"/>
  <c r="G114" i="16"/>
  <c r="U114" i="16" s="1"/>
  <c r="W113" i="16"/>
  <c r="T113" i="16"/>
  <c r="R113" i="16"/>
  <c r="Q113" i="16"/>
  <c r="L113" i="16"/>
  <c r="G113" i="16"/>
  <c r="U113" i="16" s="1"/>
  <c r="W112" i="16"/>
  <c r="U112" i="16"/>
  <c r="T112" i="16"/>
  <c r="R112" i="16"/>
  <c r="Q112" i="16"/>
  <c r="L112" i="16"/>
  <c r="G112" i="16"/>
  <c r="T111" i="16"/>
  <c r="W111" i="16" s="1"/>
  <c r="R111" i="16"/>
  <c r="Q111" i="16"/>
  <c r="L111" i="16"/>
  <c r="G111" i="16"/>
  <c r="U111" i="16" s="1"/>
  <c r="T110" i="16"/>
  <c r="W110" i="16" s="1"/>
  <c r="R110" i="16"/>
  <c r="Q110" i="16"/>
  <c r="L110" i="16"/>
  <c r="G110" i="16"/>
  <c r="U110" i="16" s="1"/>
  <c r="W109" i="16"/>
  <c r="T109" i="16"/>
  <c r="R109" i="16"/>
  <c r="Q109" i="16"/>
  <c r="L109" i="16"/>
  <c r="G109" i="16"/>
  <c r="U109" i="16" s="1"/>
  <c r="W108" i="16"/>
  <c r="T108" i="16"/>
  <c r="R108" i="16"/>
  <c r="Q108" i="16"/>
  <c r="L108" i="16"/>
  <c r="U108" i="16" s="1"/>
  <c r="G108" i="16"/>
  <c r="T107" i="16"/>
  <c r="W107" i="16" s="1"/>
  <c r="R107" i="16"/>
  <c r="Q107" i="16"/>
  <c r="L107" i="16"/>
  <c r="G107" i="16"/>
  <c r="U107" i="16" s="1"/>
  <c r="T106" i="16"/>
  <c r="W106" i="16" s="1"/>
  <c r="R106" i="16"/>
  <c r="Q106" i="16"/>
  <c r="L106" i="16"/>
  <c r="G106" i="16"/>
  <c r="U106" i="16" s="1"/>
  <c r="W105" i="16"/>
  <c r="T105" i="16"/>
  <c r="R105" i="16"/>
  <c r="Q105" i="16"/>
  <c r="L105" i="16"/>
  <c r="G105" i="16"/>
  <c r="U105" i="16" s="1"/>
  <c r="W104" i="16"/>
  <c r="T104" i="16"/>
  <c r="R104" i="16"/>
  <c r="Q104" i="16"/>
  <c r="L104" i="16"/>
  <c r="U104" i="16" s="1"/>
  <c r="G104" i="16"/>
  <c r="T103" i="16"/>
  <c r="W103" i="16" s="1"/>
  <c r="R103" i="16"/>
  <c r="Q103" i="16"/>
  <c r="L103" i="16"/>
  <c r="G103" i="16"/>
  <c r="U103" i="16" s="1"/>
  <c r="T102" i="16"/>
  <c r="W102" i="16" s="1"/>
  <c r="R102" i="16"/>
  <c r="Q102" i="16"/>
  <c r="L102" i="16"/>
  <c r="G102" i="16"/>
  <c r="U102" i="16" s="1"/>
  <c r="W101" i="16"/>
  <c r="T101" i="16"/>
  <c r="R101" i="16"/>
  <c r="Q101" i="16"/>
  <c r="L101" i="16"/>
  <c r="G101" i="16"/>
  <c r="U101" i="16" s="1"/>
  <c r="W100" i="16"/>
  <c r="T100" i="16"/>
  <c r="R100" i="16"/>
  <c r="Q100" i="16"/>
  <c r="L100" i="16"/>
  <c r="U100" i="16" s="1"/>
  <c r="G100" i="16"/>
  <c r="T99" i="16"/>
  <c r="W99" i="16" s="1"/>
  <c r="R99" i="16"/>
  <c r="Q99" i="16"/>
  <c r="L99" i="16"/>
  <c r="G99" i="16"/>
  <c r="U99" i="16" s="1"/>
  <c r="T98" i="16"/>
  <c r="R98" i="16"/>
  <c r="Q98" i="16"/>
  <c r="L98" i="16"/>
  <c r="G98" i="16"/>
  <c r="U98" i="16" s="1"/>
  <c r="W97" i="16"/>
  <c r="T97" i="16"/>
  <c r="R97" i="16"/>
  <c r="Q97" i="16"/>
  <c r="L97" i="16"/>
  <c r="G97" i="16"/>
  <c r="U97" i="16" s="1"/>
  <c r="W96" i="16"/>
  <c r="T96" i="16"/>
  <c r="R96" i="16"/>
  <c r="Q96" i="16"/>
  <c r="L96" i="16"/>
  <c r="U96" i="16" s="1"/>
  <c r="G96" i="16"/>
  <c r="T95" i="16"/>
  <c r="W95" i="16" s="1"/>
  <c r="R95" i="16"/>
  <c r="Q95" i="16"/>
  <c r="L95" i="16"/>
  <c r="G95" i="16"/>
  <c r="U95" i="16" s="1"/>
  <c r="T94" i="16"/>
  <c r="R94" i="16"/>
  <c r="Q94" i="16"/>
  <c r="L94" i="16"/>
  <c r="G94" i="16"/>
  <c r="U94" i="16" s="1"/>
  <c r="W93" i="16"/>
  <c r="T93" i="16"/>
  <c r="R93" i="16"/>
  <c r="Q93" i="16"/>
  <c r="L93" i="16"/>
  <c r="G93" i="16"/>
  <c r="U93" i="16" s="1"/>
  <c r="W92" i="16"/>
  <c r="T92" i="16"/>
  <c r="R92" i="16"/>
  <c r="Q92" i="16"/>
  <c r="Q90" i="16" s="1"/>
  <c r="L92" i="16"/>
  <c r="U92" i="16" s="1"/>
  <c r="G92" i="16"/>
  <c r="T91" i="16"/>
  <c r="R91" i="16"/>
  <c r="Q91" i="16"/>
  <c r="L91" i="16"/>
  <c r="L90" i="16" s="1"/>
  <c r="G91" i="16"/>
  <c r="R90" i="16"/>
  <c r="P90" i="16"/>
  <c r="O90" i="16"/>
  <c r="N90" i="16"/>
  <c r="N58" i="16" s="1"/>
  <c r="M90" i="16"/>
  <c r="K90" i="16"/>
  <c r="J90" i="16"/>
  <c r="I90" i="16"/>
  <c r="H90" i="16"/>
  <c r="F90" i="16"/>
  <c r="E90" i="16"/>
  <c r="D90" i="16"/>
  <c r="C90" i="16"/>
  <c r="W89" i="16"/>
  <c r="T89" i="16"/>
  <c r="R89" i="16"/>
  <c r="Q89" i="16"/>
  <c r="L89" i="16"/>
  <c r="G89" i="16"/>
  <c r="W88" i="16"/>
  <c r="T88" i="16"/>
  <c r="R88" i="16"/>
  <c r="Q88" i="16"/>
  <c r="L88" i="16"/>
  <c r="U88" i="16" s="1"/>
  <c r="G88" i="16"/>
  <c r="T87" i="16"/>
  <c r="W87" i="16" s="1"/>
  <c r="R87" i="16"/>
  <c r="Q87" i="16"/>
  <c r="L87" i="16"/>
  <c r="G87" i="16"/>
  <c r="U87" i="16" s="1"/>
  <c r="T86" i="16"/>
  <c r="R86" i="16"/>
  <c r="Q86" i="16"/>
  <c r="L86" i="16"/>
  <c r="G86" i="16"/>
  <c r="U86" i="16" s="1"/>
  <c r="W85" i="16"/>
  <c r="T85" i="16"/>
  <c r="R85" i="16"/>
  <c r="Q85" i="16"/>
  <c r="L85" i="16"/>
  <c r="G85" i="16"/>
  <c r="W84" i="16"/>
  <c r="T84" i="16"/>
  <c r="R84" i="16"/>
  <c r="Q84" i="16"/>
  <c r="L84" i="16"/>
  <c r="U84" i="16" s="1"/>
  <c r="G84" i="16"/>
  <c r="T83" i="16"/>
  <c r="W83" i="16" s="1"/>
  <c r="R83" i="16"/>
  <c r="Q83" i="16"/>
  <c r="L83" i="16"/>
  <c r="G83" i="16"/>
  <c r="U83" i="16" s="1"/>
  <c r="T82" i="16"/>
  <c r="R82" i="16"/>
  <c r="Q82" i="16"/>
  <c r="L82" i="16"/>
  <c r="G82" i="16"/>
  <c r="U82" i="16" s="1"/>
  <c r="W81" i="16"/>
  <c r="T81" i="16"/>
  <c r="R81" i="16"/>
  <c r="Q81" i="16"/>
  <c r="L81" i="16"/>
  <c r="G81" i="16"/>
  <c r="U81" i="16" s="1"/>
  <c r="W80" i="16"/>
  <c r="T80" i="16"/>
  <c r="R80" i="16"/>
  <c r="Q80" i="16"/>
  <c r="L80" i="16"/>
  <c r="U80" i="16" s="1"/>
  <c r="G80" i="16"/>
  <c r="T79" i="16"/>
  <c r="W79" i="16" s="1"/>
  <c r="R79" i="16"/>
  <c r="Q79" i="16"/>
  <c r="L79" i="16"/>
  <c r="G79" i="16"/>
  <c r="U79" i="16" s="1"/>
  <c r="T78" i="16"/>
  <c r="R78" i="16"/>
  <c r="Q78" i="16"/>
  <c r="L78" i="16"/>
  <c r="G78" i="16"/>
  <c r="U78" i="16" s="1"/>
  <c r="W77" i="16"/>
  <c r="T77" i="16"/>
  <c r="R77" i="16"/>
  <c r="Q77" i="16"/>
  <c r="L77" i="16"/>
  <c r="G77" i="16"/>
  <c r="U77" i="16" s="1"/>
  <c r="W76" i="16"/>
  <c r="T76" i="16"/>
  <c r="R76" i="16"/>
  <c r="Q76" i="16"/>
  <c r="L76" i="16"/>
  <c r="U76" i="16" s="1"/>
  <c r="G76" i="16"/>
  <c r="T75" i="16"/>
  <c r="W75" i="16" s="1"/>
  <c r="R75" i="16"/>
  <c r="Q75" i="16"/>
  <c r="L75" i="16"/>
  <c r="G75" i="16"/>
  <c r="U75" i="16" s="1"/>
  <c r="T74" i="16"/>
  <c r="W74" i="16" s="1"/>
  <c r="R74" i="16"/>
  <c r="Q74" i="16"/>
  <c r="L74" i="16"/>
  <c r="G74" i="16"/>
  <c r="U74" i="16" s="1"/>
  <c r="W73" i="16"/>
  <c r="T73" i="16"/>
  <c r="R73" i="16"/>
  <c r="Q73" i="16"/>
  <c r="L73" i="16"/>
  <c r="G73" i="16"/>
  <c r="W72" i="16"/>
  <c r="T72" i="16"/>
  <c r="R72" i="16"/>
  <c r="Q72" i="16"/>
  <c r="L72" i="16"/>
  <c r="U72" i="16" s="1"/>
  <c r="G72" i="16"/>
  <c r="T71" i="16"/>
  <c r="W71" i="16" s="1"/>
  <c r="R71" i="16"/>
  <c r="Q71" i="16"/>
  <c r="L71" i="16"/>
  <c r="G71" i="16"/>
  <c r="U71" i="16" s="1"/>
  <c r="T70" i="16"/>
  <c r="R70" i="16"/>
  <c r="Q70" i="16"/>
  <c r="L70" i="16"/>
  <c r="G70" i="16"/>
  <c r="U70" i="16" s="1"/>
  <c r="T69" i="16"/>
  <c r="R69" i="16"/>
  <c r="Q69" i="16"/>
  <c r="L69" i="16"/>
  <c r="G69" i="16"/>
  <c r="W68" i="16"/>
  <c r="T68" i="16"/>
  <c r="R68" i="16"/>
  <c r="Q68" i="16"/>
  <c r="L68" i="16"/>
  <c r="G68" i="16"/>
  <c r="T67" i="16"/>
  <c r="R67" i="16"/>
  <c r="Q67" i="16"/>
  <c r="L67" i="16"/>
  <c r="G67" i="16"/>
  <c r="U67" i="16" s="1"/>
  <c r="T66" i="16"/>
  <c r="R66" i="16"/>
  <c r="Q66" i="16"/>
  <c r="L66" i="16"/>
  <c r="G66" i="16"/>
  <c r="U66" i="16" s="1"/>
  <c r="W65" i="16"/>
  <c r="T65" i="16"/>
  <c r="R65" i="16"/>
  <c r="Q65" i="16"/>
  <c r="L65" i="16"/>
  <c r="G65" i="16"/>
  <c r="U65" i="16" s="1"/>
  <c r="W64" i="16"/>
  <c r="T64" i="16"/>
  <c r="R64" i="16"/>
  <c r="Q64" i="16"/>
  <c r="L64" i="16"/>
  <c r="U64" i="16" s="1"/>
  <c r="G64" i="16"/>
  <c r="T63" i="16"/>
  <c r="W63" i="16" s="1"/>
  <c r="R63" i="16"/>
  <c r="Q63" i="16"/>
  <c r="L63" i="16"/>
  <c r="G63" i="16"/>
  <c r="U63" i="16" s="1"/>
  <c r="T62" i="16"/>
  <c r="R62" i="16"/>
  <c r="Q62" i="16"/>
  <c r="L62" i="16"/>
  <c r="G62" i="16"/>
  <c r="U62" i="16" s="1"/>
  <c r="W61" i="16"/>
  <c r="T61" i="16"/>
  <c r="R61" i="16"/>
  <c r="Q61" i="16"/>
  <c r="L61" i="16"/>
  <c r="G61" i="16"/>
  <c r="U61" i="16" s="1"/>
  <c r="W60" i="16"/>
  <c r="T60" i="16"/>
  <c r="R60" i="16"/>
  <c r="Q60" i="16"/>
  <c r="Q59" i="16" s="1"/>
  <c r="Q58" i="16" s="1"/>
  <c r="L60" i="16"/>
  <c r="G60" i="16"/>
  <c r="P59" i="16"/>
  <c r="P58" i="16" s="1"/>
  <c r="O59" i="16"/>
  <c r="O58" i="16" s="1"/>
  <c r="N59" i="16"/>
  <c r="M59" i="16"/>
  <c r="K59" i="16"/>
  <c r="K58" i="16" s="1"/>
  <c r="J59" i="16"/>
  <c r="I59" i="16"/>
  <c r="H59" i="16"/>
  <c r="H58" i="16" s="1"/>
  <c r="F59" i="16"/>
  <c r="E59" i="16"/>
  <c r="D59" i="16"/>
  <c r="D58" i="16" s="1"/>
  <c r="C59" i="16"/>
  <c r="C58" i="16" s="1"/>
  <c r="M58" i="16"/>
  <c r="J58" i="16"/>
  <c r="I58" i="16"/>
  <c r="F58" i="16"/>
  <c r="E58" i="16"/>
  <c r="O57" i="16"/>
  <c r="S56" i="16"/>
  <c r="R56" i="16"/>
  <c r="S55" i="16"/>
  <c r="R55" i="16"/>
  <c r="V55" i="16" s="1"/>
  <c r="S54" i="16"/>
  <c r="R54" i="16"/>
  <c r="S53" i="16"/>
  <c r="V53" i="16" s="1"/>
  <c r="R53" i="16"/>
  <c r="S52" i="16"/>
  <c r="R52" i="16"/>
  <c r="S51" i="16"/>
  <c r="R51" i="16"/>
  <c r="V51" i="16" s="1"/>
  <c r="V50" i="16"/>
  <c r="S50" i="16"/>
  <c r="R50" i="16"/>
  <c r="Q49" i="16"/>
  <c r="O49" i="16"/>
  <c r="M49" i="16"/>
  <c r="L49" i="16"/>
  <c r="J49" i="16"/>
  <c r="H49" i="16"/>
  <c r="R49" i="16" s="1"/>
  <c r="G49" i="16"/>
  <c r="E49" i="16"/>
  <c r="S49" i="16" s="1"/>
  <c r="C49" i="16"/>
  <c r="S48" i="16"/>
  <c r="V48" i="16" s="1"/>
  <c r="R48" i="16"/>
  <c r="S47" i="16"/>
  <c r="R47" i="16"/>
  <c r="S46" i="16"/>
  <c r="R46" i="16"/>
  <c r="V46" i="16" s="1"/>
  <c r="V45" i="16"/>
  <c r="S45" i="16"/>
  <c r="R45" i="16"/>
  <c r="S44" i="16"/>
  <c r="V44" i="16" s="1"/>
  <c r="R44" i="16"/>
  <c r="S43" i="16"/>
  <c r="R43" i="16"/>
  <c r="S42" i="16"/>
  <c r="R42" i="16"/>
  <c r="V42" i="16" s="1"/>
  <c r="V41" i="16"/>
  <c r="S41" i="16"/>
  <c r="R41" i="16"/>
  <c r="S40" i="16"/>
  <c r="Q40" i="16"/>
  <c r="O40" i="16"/>
  <c r="M40" i="16"/>
  <c r="L40" i="16"/>
  <c r="J40" i="16"/>
  <c r="H40" i="16"/>
  <c r="G40" i="16"/>
  <c r="E40" i="16"/>
  <c r="C40" i="16"/>
  <c r="S39" i="16"/>
  <c r="V39" i="16" s="1"/>
  <c r="R39" i="16"/>
  <c r="S38" i="16"/>
  <c r="R38" i="16"/>
  <c r="S37" i="16"/>
  <c r="V37" i="16" s="1"/>
  <c r="R37" i="16"/>
  <c r="V36" i="16"/>
  <c r="S36" i="16"/>
  <c r="R36" i="16"/>
  <c r="S35" i="16"/>
  <c r="V35" i="16" s="1"/>
  <c r="R35" i="16"/>
  <c r="S34" i="16"/>
  <c r="R34" i="16"/>
  <c r="S33" i="16"/>
  <c r="V33" i="16" s="1"/>
  <c r="R33" i="16"/>
  <c r="V32" i="16"/>
  <c r="S32" i="16"/>
  <c r="R32" i="16"/>
  <c r="S31" i="16"/>
  <c r="V31" i="16" s="1"/>
  <c r="R31" i="16"/>
  <c r="R30" i="16"/>
  <c r="Q30" i="16"/>
  <c r="O30" i="16"/>
  <c r="M30" i="16"/>
  <c r="L30" i="16"/>
  <c r="L11" i="16" s="1"/>
  <c r="J30" i="16"/>
  <c r="H30" i="16"/>
  <c r="G30" i="16"/>
  <c r="E30" i="16"/>
  <c r="S30" i="16" s="1"/>
  <c r="V30" i="16" s="1"/>
  <c r="C30" i="16"/>
  <c r="S29" i="16"/>
  <c r="R29" i="16"/>
  <c r="S28" i="16"/>
  <c r="V28" i="16" s="1"/>
  <c r="R28" i="16"/>
  <c r="V27" i="16"/>
  <c r="S27" i="16"/>
  <c r="R27" i="16"/>
  <c r="S26" i="16"/>
  <c r="V26" i="16" s="1"/>
  <c r="R26" i="16"/>
  <c r="S25" i="16"/>
  <c r="R25" i="16"/>
  <c r="S24" i="16"/>
  <c r="V24" i="16" s="1"/>
  <c r="R24" i="16"/>
  <c r="V23" i="16"/>
  <c r="S23" i="16"/>
  <c r="R23" i="16"/>
  <c r="S22" i="16"/>
  <c r="V22" i="16" s="1"/>
  <c r="R22" i="16"/>
  <c r="S21" i="16"/>
  <c r="V21" i="16" s="1"/>
  <c r="R21" i="16"/>
  <c r="Q20" i="16"/>
  <c r="Q11" i="16" s="1"/>
  <c r="O20" i="16"/>
  <c r="M20" i="16"/>
  <c r="L20" i="16"/>
  <c r="J20" i="16"/>
  <c r="J11" i="16" s="1"/>
  <c r="H20" i="16"/>
  <c r="G20" i="16"/>
  <c r="E20" i="16"/>
  <c r="C20" i="16"/>
  <c r="C11" i="16" s="1"/>
  <c r="S19" i="16"/>
  <c r="V19" i="16" s="1"/>
  <c r="R19" i="16"/>
  <c r="V18" i="16"/>
  <c r="S18" i="16"/>
  <c r="R18" i="16"/>
  <c r="S17" i="16"/>
  <c r="V17" i="16" s="1"/>
  <c r="R17" i="16"/>
  <c r="S16" i="16"/>
  <c r="R16" i="16"/>
  <c r="S15" i="16"/>
  <c r="V15" i="16" s="1"/>
  <c r="R15" i="16"/>
  <c r="V14" i="16"/>
  <c r="S14" i="16"/>
  <c r="R14" i="16"/>
  <c r="R13" i="16" s="1"/>
  <c r="S13" i="16"/>
  <c r="Q13" i="16"/>
  <c r="O13" i="16"/>
  <c r="O11" i="16" s="1"/>
  <c r="M13" i="16"/>
  <c r="M11" i="16" s="1"/>
  <c r="M57" i="16" s="1"/>
  <c r="L13" i="16"/>
  <c r="J13" i="16"/>
  <c r="H13" i="16"/>
  <c r="H11" i="16" s="1"/>
  <c r="H57" i="16" s="1"/>
  <c r="G13" i="16"/>
  <c r="G11" i="16" s="1"/>
  <c r="E13" i="16"/>
  <c r="C13" i="16"/>
  <c r="S12" i="16"/>
  <c r="V12" i="16" s="1"/>
  <c r="R12" i="16"/>
  <c r="D24" i="15"/>
  <c r="D17" i="15"/>
  <c r="D12" i="15" s="1"/>
  <c r="D10" i="15" s="1"/>
  <c r="N22" i="14"/>
  <c r="F21" i="14"/>
  <c r="E21" i="14" s="1"/>
  <c r="F20" i="14"/>
  <c r="F22" i="14" s="1"/>
  <c r="Q19" i="14"/>
  <c r="Q22" i="14" s="1"/>
  <c r="P19" i="14"/>
  <c r="P22" i="14" s="1"/>
  <c r="O19" i="14"/>
  <c r="O22" i="14" s="1"/>
  <c r="N19" i="14"/>
  <c r="M19" i="14"/>
  <c r="M22" i="14" s="1"/>
  <c r="L19" i="14"/>
  <c r="L22" i="14" s="1"/>
  <c r="K19" i="14"/>
  <c r="K22" i="14" s="1"/>
  <c r="J19" i="14"/>
  <c r="I19" i="14"/>
  <c r="H22" i="14" s="1"/>
  <c r="H19" i="14"/>
  <c r="G19" i="14"/>
  <c r="G22" i="14" s="1"/>
  <c r="F18" i="14"/>
  <c r="E18" i="14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/>
  <c r="F14" i="14"/>
  <c r="F19" i="14" s="1"/>
  <c r="E14" i="14"/>
  <c r="E16" i="14" s="1"/>
  <c r="C93" i="13"/>
  <c r="C84" i="13"/>
  <c r="C77" i="13"/>
  <c r="C76" i="13" s="1"/>
  <c r="C67" i="13"/>
  <c r="C66" i="13" s="1"/>
  <c r="C46" i="13"/>
  <c r="C45" i="13" s="1"/>
  <c r="C41" i="13"/>
  <c r="C39" i="13" s="1"/>
  <c r="C29" i="13"/>
  <c r="C26" i="13" s="1"/>
  <c r="C25" i="13" s="1"/>
  <c r="C16" i="13"/>
  <c r="C14" i="13"/>
  <c r="C11" i="13" s="1"/>
  <c r="C36" i="13" s="1"/>
  <c r="C38" i="13" s="1"/>
  <c r="C96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83" i="11"/>
  <c r="C271" i="11"/>
  <c r="C261" i="11"/>
  <c r="C255" i="11"/>
  <c r="C244" i="11"/>
  <c r="C232" i="11"/>
  <c r="C228" i="11"/>
  <c r="C216" i="11"/>
  <c r="C204" i="11"/>
  <c r="C198" i="11"/>
  <c r="C186" i="11"/>
  <c r="C174" i="11"/>
  <c r="C162" i="11"/>
  <c r="C150" i="11"/>
  <c r="C138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 s="1"/>
  <c r="C102" i="11"/>
  <c r="C90" i="11"/>
  <c r="C78" i="11"/>
  <c r="C66" i="11"/>
  <c r="C65" i="11"/>
  <c r="C22" i="11" s="1"/>
  <c r="C64" i="11"/>
  <c r="C63" i="11"/>
  <c r="C20" i="11" s="1"/>
  <c r="C62" i="11"/>
  <c r="C61" i="11"/>
  <c r="C18" i="11" s="1"/>
  <c r="C60" i="11"/>
  <c r="C59" i="11"/>
  <c r="C16" i="11" s="1"/>
  <c r="C58" i="11"/>
  <c r="C57" i="11"/>
  <c r="C14" i="11" s="1"/>
  <c r="C56" i="11"/>
  <c r="C55" i="11"/>
  <c r="C54" i="11" s="1"/>
  <c r="C53" i="11" s="1"/>
  <c r="C39" i="11"/>
  <c r="C23" i="11"/>
  <c r="C21" i="11"/>
  <c r="C19" i="11"/>
  <c r="C17" i="11"/>
  <c r="C15" i="11"/>
  <c r="C13" i="11"/>
  <c r="E43" i="10"/>
  <c r="D43" i="10"/>
  <c r="P42" i="10"/>
  <c r="O42" i="10"/>
  <c r="N42" i="10"/>
  <c r="M42" i="10"/>
  <c r="L42" i="10"/>
  <c r="K42" i="10"/>
  <c r="J42" i="10"/>
  <c r="I42" i="10"/>
  <c r="H42" i="10"/>
  <c r="G42" i="10"/>
  <c r="E42" i="10" s="1"/>
  <c r="F42" i="10"/>
  <c r="P41" i="10"/>
  <c r="O41" i="10"/>
  <c r="N41" i="10"/>
  <c r="M41" i="10"/>
  <c r="L41" i="10"/>
  <c r="K41" i="10"/>
  <c r="J41" i="10"/>
  <c r="I41" i="10"/>
  <c r="H41" i="10"/>
  <c r="G41" i="10"/>
  <c r="E41" i="10" s="1"/>
  <c r="F41" i="10"/>
  <c r="P40" i="10"/>
  <c r="O40" i="10"/>
  <c r="N40" i="10"/>
  <c r="M40" i="10"/>
  <c r="L40" i="10"/>
  <c r="K40" i="10"/>
  <c r="J40" i="10"/>
  <c r="I40" i="10"/>
  <c r="H40" i="10"/>
  <c r="G40" i="10"/>
  <c r="E40" i="10" s="1"/>
  <c r="F40" i="10"/>
  <c r="P39" i="10"/>
  <c r="O39" i="10"/>
  <c r="N39" i="10"/>
  <c r="M39" i="10"/>
  <c r="L39" i="10"/>
  <c r="K39" i="10"/>
  <c r="J39" i="10"/>
  <c r="I39" i="10"/>
  <c r="H39" i="10"/>
  <c r="G39" i="10"/>
  <c r="E39" i="10" s="1"/>
  <c r="F39" i="10"/>
  <c r="P38" i="10"/>
  <c r="O38" i="10"/>
  <c r="N38" i="10"/>
  <c r="M38" i="10"/>
  <c r="L38" i="10"/>
  <c r="K38" i="10"/>
  <c r="J38" i="10"/>
  <c r="I38" i="10"/>
  <c r="H38" i="10"/>
  <c r="G38" i="10"/>
  <c r="E38" i="10" s="1"/>
  <c r="E37" i="10" s="1"/>
  <c r="F38" i="10"/>
  <c r="P37" i="10"/>
  <c r="O37" i="10"/>
  <c r="O14" i="10" s="1"/>
  <c r="N37" i="10"/>
  <c r="M37" i="10"/>
  <c r="L37" i="10"/>
  <c r="K37" i="10"/>
  <c r="K14" i="10" s="1"/>
  <c r="J37" i="10"/>
  <c r="I37" i="10"/>
  <c r="H37" i="10"/>
  <c r="G37" i="10"/>
  <c r="G14" i="10" s="1"/>
  <c r="F37" i="10"/>
  <c r="D37" i="10"/>
  <c r="P36" i="10"/>
  <c r="O36" i="10"/>
  <c r="N36" i="10"/>
  <c r="M36" i="10"/>
  <c r="L36" i="10"/>
  <c r="K36" i="10"/>
  <c r="J36" i="10"/>
  <c r="I36" i="10"/>
  <c r="H36" i="10"/>
  <c r="E36" i="10" s="1"/>
  <c r="G36" i="10"/>
  <c r="F36" i="10"/>
  <c r="P35" i="10"/>
  <c r="O35" i="10"/>
  <c r="N35" i="10"/>
  <c r="M35" i="10"/>
  <c r="L35" i="10"/>
  <c r="K35" i="10"/>
  <c r="J35" i="10"/>
  <c r="I35" i="10"/>
  <c r="H35" i="10"/>
  <c r="E35" i="10" s="1"/>
  <c r="G35" i="10"/>
  <c r="F35" i="10"/>
  <c r="P34" i="10"/>
  <c r="O34" i="10"/>
  <c r="N34" i="10"/>
  <c r="M34" i="10"/>
  <c r="L34" i="10"/>
  <c r="K34" i="10"/>
  <c r="J34" i="10"/>
  <c r="I34" i="10"/>
  <c r="H34" i="10"/>
  <c r="E34" i="10" s="1"/>
  <c r="E33" i="10" s="1"/>
  <c r="G34" i="10"/>
  <c r="F34" i="10"/>
  <c r="P33" i="10"/>
  <c r="P14" i="10" s="1"/>
  <c r="O33" i="10"/>
  <c r="N33" i="10"/>
  <c r="M33" i="10"/>
  <c r="L33" i="10"/>
  <c r="L14" i="10" s="1"/>
  <c r="K33" i="10"/>
  <c r="J33" i="10"/>
  <c r="I33" i="10"/>
  <c r="H33" i="10"/>
  <c r="H14" i="10" s="1"/>
  <c r="G33" i="10"/>
  <c r="F33" i="10"/>
  <c r="D33" i="10"/>
  <c r="D14" i="10" s="1"/>
  <c r="P32" i="10"/>
  <c r="O32" i="10"/>
  <c r="N32" i="10"/>
  <c r="M32" i="10"/>
  <c r="L32" i="10"/>
  <c r="K32" i="10"/>
  <c r="J32" i="10"/>
  <c r="I32" i="10"/>
  <c r="E32" i="10" s="1"/>
  <c r="H32" i="10"/>
  <c r="G32" i="10"/>
  <c r="F32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P28" i="10"/>
  <c r="O28" i="10"/>
  <c r="N28" i="10"/>
  <c r="M28" i="10"/>
  <c r="L28" i="10"/>
  <c r="K28" i="10"/>
  <c r="J28" i="10"/>
  <c r="I28" i="10"/>
  <c r="E28" i="10" s="1"/>
  <c r="H28" i="10"/>
  <c r="G28" i="10"/>
  <c r="F28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P17" i="10"/>
  <c r="O17" i="10"/>
  <c r="N17" i="10"/>
  <c r="M17" i="10"/>
  <c r="M14" i="10" s="1"/>
  <c r="L17" i="10"/>
  <c r="K17" i="10"/>
  <c r="J17" i="10"/>
  <c r="I17" i="10"/>
  <c r="I14" i="10" s="1"/>
  <c r="H17" i="10"/>
  <c r="G17" i="10"/>
  <c r="F17" i="10"/>
  <c r="E17" i="10"/>
  <c r="D17" i="10"/>
  <c r="P16" i="10"/>
  <c r="O16" i="10"/>
  <c r="N16" i="10"/>
  <c r="M16" i="10"/>
  <c r="L16" i="10"/>
  <c r="K16" i="10"/>
  <c r="J16" i="10"/>
  <c r="I16" i="10"/>
  <c r="H16" i="10"/>
  <c r="G16" i="10"/>
  <c r="F16" i="10"/>
  <c r="E16" i="10" s="1"/>
  <c r="P15" i="10"/>
  <c r="O15" i="10"/>
  <c r="N15" i="10"/>
  <c r="M15" i="10"/>
  <c r="L15" i="10"/>
  <c r="K15" i="10"/>
  <c r="J15" i="10"/>
  <c r="I15" i="10"/>
  <c r="H15" i="10"/>
  <c r="G15" i="10"/>
  <c r="F15" i="10"/>
  <c r="E15" i="10" s="1"/>
  <c r="N14" i="10"/>
  <c r="J14" i="10"/>
  <c r="F14" i="10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P37" i="9"/>
  <c r="O37" i="9"/>
  <c r="N37" i="9"/>
  <c r="M37" i="9"/>
  <c r="L37" i="9"/>
  <c r="K37" i="9"/>
  <c r="J37" i="9"/>
  <c r="I37" i="9"/>
  <c r="H37" i="9"/>
  <c r="G37" i="9"/>
  <c r="F37" i="9"/>
  <c r="E37" i="9"/>
  <c r="P36" i="9"/>
  <c r="O36" i="9"/>
  <c r="N36" i="9"/>
  <c r="M36" i="9"/>
  <c r="L36" i="9"/>
  <c r="K36" i="9"/>
  <c r="J36" i="9"/>
  <c r="I36" i="9"/>
  <c r="E36" i="9" s="1"/>
  <c r="H36" i="9"/>
  <c r="G36" i="9"/>
  <c r="F36" i="9"/>
  <c r="P35" i="9"/>
  <c r="O35" i="9"/>
  <c r="N35" i="9"/>
  <c r="M35" i="9"/>
  <c r="L35" i="9"/>
  <c r="K35" i="9"/>
  <c r="J35" i="9"/>
  <c r="I35" i="9"/>
  <c r="H35" i="9"/>
  <c r="G35" i="9"/>
  <c r="F35" i="9"/>
  <c r="E35" i="9"/>
  <c r="P34" i="9"/>
  <c r="O34" i="9"/>
  <c r="N34" i="9"/>
  <c r="M34" i="9"/>
  <c r="L34" i="9"/>
  <c r="K34" i="9"/>
  <c r="J34" i="9"/>
  <c r="I34" i="9"/>
  <c r="E34" i="9" s="1"/>
  <c r="H34" i="9"/>
  <c r="G34" i="9"/>
  <c r="F34" i="9"/>
  <c r="P33" i="9"/>
  <c r="O33" i="9"/>
  <c r="N33" i="9"/>
  <c r="M33" i="9"/>
  <c r="M14" i="9" s="1"/>
  <c r="L33" i="9"/>
  <c r="K33" i="9"/>
  <c r="J33" i="9"/>
  <c r="I33" i="9"/>
  <c r="I14" i="9" s="1"/>
  <c r="H33" i="9"/>
  <c r="G33" i="9"/>
  <c r="F33" i="9"/>
  <c r="D33" i="9"/>
  <c r="P32" i="9"/>
  <c r="O32" i="9"/>
  <c r="N32" i="9"/>
  <c r="M32" i="9"/>
  <c r="L32" i="9"/>
  <c r="K32" i="9"/>
  <c r="J32" i="9"/>
  <c r="I32" i="9"/>
  <c r="H32" i="9"/>
  <c r="G32" i="9"/>
  <c r="F32" i="9"/>
  <c r="E32" i="9" s="1"/>
  <c r="P31" i="9"/>
  <c r="O31" i="9"/>
  <c r="N31" i="9"/>
  <c r="M31" i="9"/>
  <c r="L31" i="9"/>
  <c r="K31" i="9"/>
  <c r="J31" i="9"/>
  <c r="I31" i="9"/>
  <c r="H31" i="9"/>
  <c r="G31" i="9"/>
  <c r="F31" i="9"/>
  <c r="E31" i="9" s="1"/>
  <c r="P30" i="9"/>
  <c r="O30" i="9"/>
  <c r="N30" i="9"/>
  <c r="M30" i="9"/>
  <c r="L30" i="9"/>
  <c r="K30" i="9"/>
  <c r="J30" i="9"/>
  <c r="I30" i="9"/>
  <c r="H30" i="9"/>
  <c r="G30" i="9"/>
  <c r="F30" i="9"/>
  <c r="E30" i="9" s="1"/>
  <c r="P29" i="9"/>
  <c r="O29" i="9"/>
  <c r="N29" i="9"/>
  <c r="N14" i="9" s="1"/>
  <c r="M29" i="9"/>
  <c r="L29" i="9"/>
  <c r="K29" i="9"/>
  <c r="J29" i="9"/>
  <c r="J14" i="9" s="1"/>
  <c r="I29" i="9"/>
  <c r="H29" i="9"/>
  <c r="G29" i="9"/>
  <c r="F29" i="9"/>
  <c r="F14" i="9" s="1"/>
  <c r="D29" i="9"/>
  <c r="P28" i="9"/>
  <c r="O28" i="9"/>
  <c r="N28" i="9"/>
  <c r="M28" i="9"/>
  <c r="L28" i="9"/>
  <c r="K28" i="9"/>
  <c r="J28" i="9"/>
  <c r="I28" i="9"/>
  <c r="H28" i="9"/>
  <c r="G28" i="9"/>
  <c r="E28" i="9" s="1"/>
  <c r="F28" i="9"/>
  <c r="P27" i="9"/>
  <c r="O27" i="9"/>
  <c r="N27" i="9"/>
  <c r="M27" i="9"/>
  <c r="L27" i="9"/>
  <c r="K27" i="9"/>
  <c r="J27" i="9"/>
  <c r="I27" i="9"/>
  <c r="H27" i="9"/>
  <c r="G27" i="9"/>
  <c r="E27" i="9" s="1"/>
  <c r="F27" i="9"/>
  <c r="P26" i="9"/>
  <c r="O26" i="9"/>
  <c r="N26" i="9"/>
  <c r="M26" i="9"/>
  <c r="L26" i="9"/>
  <c r="K26" i="9"/>
  <c r="J26" i="9"/>
  <c r="I26" i="9"/>
  <c r="H26" i="9"/>
  <c r="G26" i="9"/>
  <c r="E26" i="9" s="1"/>
  <c r="F26" i="9"/>
  <c r="P25" i="9"/>
  <c r="O25" i="9"/>
  <c r="N25" i="9"/>
  <c r="M25" i="9"/>
  <c r="L25" i="9"/>
  <c r="K25" i="9"/>
  <c r="J25" i="9"/>
  <c r="I25" i="9"/>
  <c r="H25" i="9"/>
  <c r="G25" i="9"/>
  <c r="E25" i="9" s="1"/>
  <c r="F25" i="9"/>
  <c r="P24" i="9"/>
  <c r="O24" i="9"/>
  <c r="N24" i="9"/>
  <c r="M24" i="9"/>
  <c r="L24" i="9"/>
  <c r="K24" i="9"/>
  <c r="J24" i="9"/>
  <c r="I24" i="9"/>
  <c r="H24" i="9"/>
  <c r="G24" i="9"/>
  <c r="E24" i="9" s="1"/>
  <c r="F24" i="9"/>
  <c r="P23" i="9"/>
  <c r="O23" i="9"/>
  <c r="N23" i="9"/>
  <c r="M23" i="9"/>
  <c r="L23" i="9"/>
  <c r="K23" i="9"/>
  <c r="J23" i="9"/>
  <c r="I23" i="9"/>
  <c r="H23" i="9"/>
  <c r="G23" i="9"/>
  <c r="E23" i="9" s="1"/>
  <c r="F23" i="9"/>
  <c r="P22" i="9"/>
  <c r="O22" i="9"/>
  <c r="N22" i="9"/>
  <c r="M22" i="9"/>
  <c r="L22" i="9"/>
  <c r="K22" i="9"/>
  <c r="J22" i="9"/>
  <c r="I22" i="9"/>
  <c r="H22" i="9"/>
  <c r="G22" i="9"/>
  <c r="E22" i="9" s="1"/>
  <c r="F22" i="9"/>
  <c r="P21" i="9"/>
  <c r="O21" i="9"/>
  <c r="N21" i="9"/>
  <c r="M21" i="9"/>
  <c r="L21" i="9"/>
  <c r="K21" i="9"/>
  <c r="J21" i="9"/>
  <c r="I21" i="9"/>
  <c r="H21" i="9"/>
  <c r="G21" i="9"/>
  <c r="E21" i="9" s="1"/>
  <c r="F21" i="9"/>
  <c r="P20" i="9"/>
  <c r="O20" i="9"/>
  <c r="N20" i="9"/>
  <c r="M20" i="9"/>
  <c r="L20" i="9"/>
  <c r="K20" i="9"/>
  <c r="J20" i="9"/>
  <c r="I20" i="9"/>
  <c r="H20" i="9"/>
  <c r="G20" i="9"/>
  <c r="E20" i="9" s="1"/>
  <c r="F20" i="9"/>
  <c r="P19" i="9"/>
  <c r="O19" i="9"/>
  <c r="N19" i="9"/>
  <c r="M19" i="9"/>
  <c r="L19" i="9"/>
  <c r="K19" i="9"/>
  <c r="J19" i="9"/>
  <c r="I19" i="9"/>
  <c r="H19" i="9"/>
  <c r="G19" i="9"/>
  <c r="E19" i="9" s="1"/>
  <c r="F19" i="9"/>
  <c r="P18" i="9"/>
  <c r="O18" i="9"/>
  <c r="N18" i="9"/>
  <c r="M18" i="9"/>
  <c r="L18" i="9"/>
  <c r="K18" i="9"/>
  <c r="J18" i="9"/>
  <c r="I18" i="9"/>
  <c r="H18" i="9"/>
  <c r="G18" i="9"/>
  <c r="E18" i="9" s="1"/>
  <c r="F18" i="9"/>
  <c r="P17" i="9"/>
  <c r="O17" i="9"/>
  <c r="O14" i="9" s="1"/>
  <c r="N17" i="9"/>
  <c r="M17" i="9"/>
  <c r="L17" i="9"/>
  <c r="K17" i="9"/>
  <c r="K14" i="9" s="1"/>
  <c r="J17" i="9"/>
  <c r="I17" i="9"/>
  <c r="H17" i="9"/>
  <c r="G17" i="9"/>
  <c r="G14" i="9" s="1"/>
  <c r="F17" i="9"/>
  <c r="D17" i="9"/>
  <c r="P16" i="9"/>
  <c r="O16" i="9"/>
  <c r="N16" i="9"/>
  <c r="M16" i="9"/>
  <c r="L16" i="9"/>
  <c r="K16" i="9"/>
  <c r="J16" i="9"/>
  <c r="I16" i="9"/>
  <c r="H16" i="9"/>
  <c r="E16" i="9" s="1"/>
  <c r="G16" i="9"/>
  <c r="F16" i="9"/>
  <c r="P15" i="9"/>
  <c r="O15" i="9"/>
  <c r="N15" i="9"/>
  <c r="M15" i="9"/>
  <c r="L15" i="9"/>
  <c r="K15" i="9"/>
  <c r="J15" i="9"/>
  <c r="I15" i="9"/>
  <c r="H15" i="9"/>
  <c r="E15" i="9" s="1"/>
  <c r="G15" i="9"/>
  <c r="F15" i="9"/>
  <c r="P14" i="9"/>
  <c r="L14" i="9"/>
  <c r="H14" i="9"/>
  <c r="D14" i="9"/>
  <c r="D40" i="8"/>
  <c r="D31" i="8"/>
  <c r="D26" i="8"/>
  <c r="D22" i="8"/>
  <c r="D13" i="8" s="1"/>
  <c r="D10" i="8" s="1"/>
  <c r="D16" i="8"/>
  <c r="H70" i="7"/>
  <c r="H69" i="7"/>
  <c r="H68" i="7" s="1"/>
  <c r="H66" i="7"/>
  <c r="H63" i="7"/>
  <c r="H62" i="7"/>
  <c r="H58" i="7" s="1"/>
  <c r="Q52" i="7"/>
  <c r="R52" i="7" s="1"/>
  <c r="S42" i="7"/>
  <c r="R41" i="7"/>
  <c r="P41" i="7"/>
  <c r="N41" i="7"/>
  <c r="L41" i="7"/>
  <c r="J41" i="7"/>
  <c r="F41" i="7"/>
  <c r="D41" i="7"/>
  <c r="R40" i="7"/>
  <c r="P40" i="7"/>
  <c r="N40" i="7"/>
  <c r="L40" i="7"/>
  <c r="J40" i="7"/>
  <c r="F40" i="7"/>
  <c r="D40" i="7"/>
  <c r="R39" i="7"/>
  <c r="Q39" i="7"/>
  <c r="P39" i="7"/>
  <c r="O39" i="7"/>
  <c r="M39" i="7"/>
  <c r="K39" i="7"/>
  <c r="J39" i="7"/>
  <c r="I39" i="7"/>
  <c r="F39" i="7"/>
  <c r="E39" i="7"/>
  <c r="C39" i="7"/>
  <c r="R38" i="7"/>
  <c r="P38" i="7"/>
  <c r="N38" i="7"/>
  <c r="L38" i="7"/>
  <c r="J38" i="7"/>
  <c r="F38" i="7"/>
  <c r="D38" i="7"/>
  <c r="R37" i="7"/>
  <c r="R66" i="7" s="1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L31" i="7"/>
  <c r="J31" i="7"/>
  <c r="F31" i="7"/>
  <c r="D31" i="7"/>
  <c r="R30" i="7"/>
  <c r="P30" i="7"/>
  <c r="N30" i="7"/>
  <c r="L30" i="7"/>
  <c r="J30" i="7"/>
  <c r="J29" i="7" s="1"/>
  <c r="F30" i="7"/>
  <c r="D30" i="7"/>
  <c r="R29" i="7"/>
  <c r="Q29" i="7"/>
  <c r="O29" i="7"/>
  <c r="N29" i="7"/>
  <c r="M29" i="7"/>
  <c r="K29" i="7"/>
  <c r="I29" i="7"/>
  <c r="E29" i="7"/>
  <c r="D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L24" i="7"/>
  <c r="L13" i="7" s="1"/>
  <c r="J24" i="7"/>
  <c r="H24" i="7"/>
  <c r="F24" i="7"/>
  <c r="D24" i="7"/>
  <c r="D13" i="7" s="1"/>
  <c r="S23" i="7"/>
  <c r="S22" i="7"/>
  <c r="S21" i="7"/>
  <c r="S20" i="7"/>
  <c r="S19" i="7"/>
  <c r="S18" i="7"/>
  <c r="S17" i="7"/>
  <c r="S16" i="7"/>
  <c r="S15" i="7"/>
  <c r="R14" i="7"/>
  <c r="P14" i="7"/>
  <c r="N14" i="7"/>
  <c r="N13" i="7" s="1"/>
  <c r="L14" i="7"/>
  <c r="J14" i="7"/>
  <c r="J13" i="7" s="1"/>
  <c r="H14" i="7"/>
  <c r="H13" i="7" s="1"/>
  <c r="F14" i="7"/>
  <c r="F13" i="7" s="1"/>
  <c r="D14" i="7"/>
  <c r="R13" i="7"/>
  <c r="P13" i="7"/>
  <c r="H70" i="6"/>
  <c r="H69" i="6"/>
  <c r="H68" i="6" s="1"/>
  <c r="H66" i="6"/>
  <c r="H63" i="6"/>
  <c r="H62" i="6"/>
  <c r="H58" i="6" s="1"/>
  <c r="Q52" i="6"/>
  <c r="R52" i="6" s="1"/>
  <c r="S42" i="6"/>
  <c r="R41" i="6"/>
  <c r="P41" i="6"/>
  <c r="N41" i="6"/>
  <c r="L41" i="6"/>
  <c r="J41" i="6"/>
  <c r="F41" i="6"/>
  <c r="D41" i="6"/>
  <c r="R40" i="6"/>
  <c r="P40" i="6"/>
  <c r="N40" i="6"/>
  <c r="L40" i="6"/>
  <c r="J40" i="6"/>
  <c r="F40" i="6"/>
  <c r="D40" i="6"/>
  <c r="R39" i="6"/>
  <c r="Q39" i="6"/>
  <c r="P39" i="6"/>
  <c r="O39" i="6"/>
  <c r="M39" i="6"/>
  <c r="K39" i="6"/>
  <c r="J39" i="6"/>
  <c r="I39" i="6"/>
  <c r="F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R29" i="6"/>
  <c r="Q29" i="6"/>
  <c r="P29" i="6"/>
  <c r="O29" i="6"/>
  <c r="M29" i="6"/>
  <c r="K29" i="6"/>
  <c r="J29" i="6"/>
  <c r="I29" i="6"/>
  <c r="F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N13" i="6" s="1"/>
  <c r="L24" i="6"/>
  <c r="J24" i="6"/>
  <c r="H24" i="6"/>
  <c r="F24" i="6"/>
  <c r="F13" i="6" s="1"/>
  <c r="D24" i="6"/>
  <c r="S23" i="6"/>
  <c r="S22" i="6"/>
  <c r="S21" i="6"/>
  <c r="S20" i="6"/>
  <c r="S19" i="6"/>
  <c r="S18" i="6"/>
  <c r="S17" i="6"/>
  <c r="S16" i="6"/>
  <c r="S15" i="6"/>
  <c r="R14" i="6"/>
  <c r="R13" i="6" s="1"/>
  <c r="P14" i="6"/>
  <c r="N14" i="6"/>
  <c r="L14" i="6"/>
  <c r="J14" i="6"/>
  <c r="J13" i="6" s="1"/>
  <c r="H14" i="6"/>
  <c r="F14" i="6"/>
  <c r="D14" i="6"/>
  <c r="D13" i="6" s="1"/>
  <c r="L13" i="6"/>
  <c r="C143" i="5"/>
  <c r="C142" i="5"/>
  <c r="C136" i="5"/>
  <c r="C132" i="5"/>
  <c r="C124" i="5" s="1"/>
  <c r="C119" i="5" s="1"/>
  <c r="C125" i="5"/>
  <c r="C98" i="5"/>
  <c r="C88" i="5" s="1"/>
  <c r="C87" i="5" s="1"/>
  <c r="C66" i="5"/>
  <c r="C56" i="5"/>
  <c r="C37" i="5"/>
  <c r="C36" i="5"/>
  <c r="C30" i="5"/>
  <c r="C26" i="5"/>
  <c r="C18" i="5" s="1"/>
  <c r="C12" i="5" s="1"/>
  <c r="C11" i="5" s="1"/>
  <c r="C19" i="5"/>
  <c r="D206" i="4"/>
  <c r="D205" i="4"/>
  <c r="D196" i="4"/>
  <c r="D191" i="4"/>
  <c r="D74" i="4"/>
  <c r="D61" i="4"/>
  <c r="D53" i="3"/>
  <c r="D49" i="3"/>
  <c r="D48" i="3"/>
  <c r="D37" i="3"/>
  <c r="D36" i="3"/>
  <c r="D30" i="3"/>
  <c r="D46" i="3" s="1"/>
  <c r="D29" i="3"/>
  <c r="D28" i="3"/>
  <c r="D27" i="3"/>
  <c r="D26" i="3"/>
  <c r="D18" i="3"/>
  <c r="D17" i="3"/>
  <c r="D25" i="3" s="1"/>
  <c r="C97" i="2"/>
  <c r="C88" i="2"/>
  <c r="C87" i="2"/>
  <c r="C83" i="2"/>
  <c r="C80" i="2"/>
  <c r="C77" i="2"/>
  <c r="C73" i="2"/>
  <c r="C67" i="2"/>
  <c r="C66" i="2" s="1"/>
  <c r="C110" i="2" s="1"/>
  <c r="C60" i="2"/>
  <c r="C55" i="2"/>
  <c r="C47" i="2"/>
  <c r="C46" i="2" s="1"/>
  <c r="C42" i="2"/>
  <c r="C32" i="2"/>
  <c r="C11" i="2" s="1"/>
  <c r="C20" i="2"/>
  <c r="C12" i="2"/>
  <c r="I16" i="17"/>
  <c r="H16" i="17"/>
  <c r="G16" i="17"/>
  <c r="F16" i="17"/>
  <c r="E16" i="17"/>
  <c r="D16" i="17"/>
  <c r="C16" i="17"/>
  <c r="B16" i="17"/>
  <c r="J15" i="17"/>
  <c r="J14" i="17"/>
  <c r="J13" i="17"/>
  <c r="J12" i="17"/>
  <c r="V54" i="16" l="1"/>
  <c r="W69" i="16"/>
  <c r="G59" i="16"/>
  <c r="U68" i="16"/>
  <c r="R59" i="16"/>
  <c r="R58" i="16" s="1"/>
  <c r="W67" i="16"/>
  <c r="J16" i="17"/>
  <c r="E11" i="16"/>
  <c r="V25" i="16"/>
  <c r="V34" i="16"/>
  <c r="V43" i="16"/>
  <c r="V52" i="16"/>
  <c r="T59" i="16"/>
  <c r="W70" i="16"/>
  <c r="W86" i="16"/>
  <c r="G90" i="16"/>
  <c r="G58" i="16" s="1"/>
  <c r="U91" i="16"/>
  <c r="U90" i="16" s="1"/>
  <c r="W91" i="16"/>
  <c r="T90" i="16"/>
  <c r="W90" i="16" s="1"/>
  <c r="V16" i="16"/>
  <c r="C57" i="16"/>
  <c r="J57" i="16"/>
  <c r="V29" i="16"/>
  <c r="V38" i="16"/>
  <c r="V40" i="16"/>
  <c r="V47" i="16"/>
  <c r="V49" i="16"/>
  <c r="V56" i="16"/>
  <c r="W66" i="16"/>
  <c r="U73" i="16"/>
  <c r="W82" i="16"/>
  <c r="U89" i="16"/>
  <c r="W98" i="16"/>
  <c r="V13" i="16"/>
  <c r="S20" i="16"/>
  <c r="R20" i="16"/>
  <c r="R11" i="16" s="1"/>
  <c r="L59" i="16"/>
  <c r="L58" i="16" s="1"/>
  <c r="U60" i="16"/>
  <c r="W62" i="16"/>
  <c r="U69" i="16"/>
  <c r="W78" i="16"/>
  <c r="U85" i="16"/>
  <c r="W94" i="16"/>
  <c r="R40" i="16"/>
  <c r="O17" i="14"/>
  <c r="K17" i="14"/>
  <c r="G17" i="14"/>
  <c r="N17" i="14"/>
  <c r="J17" i="14"/>
  <c r="P17" i="14"/>
  <c r="L17" i="14"/>
  <c r="H17" i="14"/>
  <c r="Q17" i="14"/>
  <c r="M17" i="14"/>
  <c r="I17" i="14"/>
  <c r="E22" i="14"/>
  <c r="E19" i="14"/>
  <c r="F16" i="14"/>
  <c r="E20" i="14"/>
  <c r="C295" i="11"/>
  <c r="C12" i="11"/>
  <c r="C11" i="11" s="1"/>
  <c r="C10" i="11" s="1"/>
  <c r="E14" i="10"/>
  <c r="E17" i="9"/>
  <c r="E14" i="9" s="1"/>
  <c r="E29" i="9"/>
  <c r="E33" i="9"/>
  <c r="E56" i="7"/>
  <c r="F56" i="7" s="1"/>
  <c r="F70" i="7" s="1"/>
  <c r="E52" i="7"/>
  <c r="F52" i="7" s="1"/>
  <c r="E48" i="7"/>
  <c r="F48" i="7" s="1"/>
  <c r="F62" i="7" s="1"/>
  <c r="E53" i="7"/>
  <c r="F53" i="7" s="1"/>
  <c r="E49" i="7"/>
  <c r="F49" i="7" s="1"/>
  <c r="F63" i="7" s="1"/>
  <c r="E45" i="7"/>
  <c r="E51" i="7"/>
  <c r="F51" i="7" s="1"/>
  <c r="E50" i="7"/>
  <c r="F50" i="7" s="1"/>
  <c r="E55" i="7"/>
  <c r="E47" i="7"/>
  <c r="F47" i="7" s="1"/>
  <c r="E46" i="7"/>
  <c r="F46" i="7" s="1"/>
  <c r="F60" i="7" s="1"/>
  <c r="J60" i="7"/>
  <c r="I50" i="7"/>
  <c r="J50" i="7" s="1"/>
  <c r="I46" i="7"/>
  <c r="J46" i="7" s="1"/>
  <c r="I55" i="7"/>
  <c r="I51" i="7"/>
  <c r="J51" i="7" s="1"/>
  <c r="I47" i="7"/>
  <c r="J47" i="7" s="1"/>
  <c r="J61" i="7" s="1"/>
  <c r="I53" i="7"/>
  <c r="J53" i="7" s="1"/>
  <c r="I45" i="7"/>
  <c r="I56" i="7"/>
  <c r="J56" i="7" s="1"/>
  <c r="I48" i="7"/>
  <c r="J48" i="7" s="1"/>
  <c r="I49" i="7"/>
  <c r="J49" i="7" s="1"/>
  <c r="I52" i="7"/>
  <c r="J52" i="7" s="1"/>
  <c r="J66" i="7" s="1"/>
  <c r="O56" i="7"/>
  <c r="P56" i="7" s="1"/>
  <c r="P70" i="7" s="1"/>
  <c r="O52" i="7"/>
  <c r="P52" i="7" s="1"/>
  <c r="O48" i="7"/>
  <c r="P48" i="7" s="1"/>
  <c r="P62" i="7" s="1"/>
  <c r="O53" i="7"/>
  <c r="P53" i="7" s="1"/>
  <c r="O49" i="7"/>
  <c r="P49" i="7" s="1"/>
  <c r="P63" i="7" s="1"/>
  <c r="O45" i="7"/>
  <c r="O51" i="7"/>
  <c r="P51" i="7" s="1"/>
  <c r="P65" i="7" s="1"/>
  <c r="M50" i="7"/>
  <c r="N50" i="7" s="1"/>
  <c r="N64" i="7" s="1"/>
  <c r="M46" i="7"/>
  <c r="N46" i="7" s="1"/>
  <c r="M55" i="7"/>
  <c r="M51" i="7"/>
  <c r="N51" i="7" s="1"/>
  <c r="N65" i="7" s="1"/>
  <c r="M47" i="7"/>
  <c r="N47" i="7" s="1"/>
  <c r="N61" i="7" s="1"/>
  <c r="M49" i="7"/>
  <c r="N49" i="7" s="1"/>
  <c r="N63" i="7" s="1"/>
  <c r="M52" i="7"/>
  <c r="N52" i="7" s="1"/>
  <c r="N66" i="7" s="1"/>
  <c r="C50" i="7"/>
  <c r="D50" i="7" s="1"/>
  <c r="C46" i="7"/>
  <c r="D46" i="7" s="1"/>
  <c r="S46" i="7" s="1"/>
  <c r="C55" i="7"/>
  <c r="C51" i="7"/>
  <c r="D51" i="7" s="1"/>
  <c r="C47" i="7"/>
  <c r="D47" i="7" s="1"/>
  <c r="C49" i="7"/>
  <c r="D49" i="7" s="1"/>
  <c r="S49" i="7" s="1"/>
  <c r="C52" i="7"/>
  <c r="D52" i="7" s="1"/>
  <c r="K56" i="7"/>
  <c r="L56" i="7" s="1"/>
  <c r="K52" i="7"/>
  <c r="L52" i="7" s="1"/>
  <c r="L66" i="7" s="1"/>
  <c r="K48" i="7"/>
  <c r="L48" i="7" s="1"/>
  <c r="L62" i="7" s="1"/>
  <c r="K53" i="7"/>
  <c r="L53" i="7" s="1"/>
  <c r="L67" i="7" s="1"/>
  <c r="K49" i="7"/>
  <c r="L49" i="7" s="1"/>
  <c r="K45" i="7"/>
  <c r="K55" i="7"/>
  <c r="K47" i="7"/>
  <c r="L47" i="7" s="1"/>
  <c r="K50" i="7"/>
  <c r="L50" i="7" s="1"/>
  <c r="S24" i="7"/>
  <c r="J62" i="7"/>
  <c r="J63" i="7"/>
  <c r="J64" i="7"/>
  <c r="R64" i="7"/>
  <c r="J65" i="7"/>
  <c r="J67" i="7"/>
  <c r="R67" i="7"/>
  <c r="S40" i="7"/>
  <c r="L70" i="7"/>
  <c r="S41" i="7"/>
  <c r="M45" i="7"/>
  <c r="O47" i="7"/>
  <c r="P47" i="7" s="1"/>
  <c r="M48" i="7"/>
  <c r="N48" i="7" s="1"/>
  <c r="O50" i="7"/>
  <c r="P50" i="7" s="1"/>
  <c r="P64" i="7" s="1"/>
  <c r="C56" i="7"/>
  <c r="D56" i="7" s="1"/>
  <c r="Q50" i="7"/>
  <c r="R50" i="7" s="1"/>
  <c r="Q46" i="7"/>
  <c r="R46" i="7" s="1"/>
  <c r="R60" i="7" s="1"/>
  <c r="Q55" i="7"/>
  <c r="Q51" i="7"/>
  <c r="R51" i="7" s="1"/>
  <c r="R65" i="7" s="1"/>
  <c r="Q47" i="7"/>
  <c r="R47" i="7" s="1"/>
  <c r="R61" i="7" s="1"/>
  <c r="Q53" i="7"/>
  <c r="R53" i="7" s="1"/>
  <c r="Q45" i="7"/>
  <c r="Q56" i="7"/>
  <c r="R56" i="7" s="1"/>
  <c r="Q48" i="7"/>
  <c r="R48" i="7" s="1"/>
  <c r="R62" i="7" s="1"/>
  <c r="L29" i="7"/>
  <c r="S30" i="7"/>
  <c r="S31" i="7"/>
  <c r="L61" i="7"/>
  <c r="S32" i="7"/>
  <c r="S33" i="7"/>
  <c r="L63" i="7"/>
  <c r="S34" i="7"/>
  <c r="L64" i="7"/>
  <c r="S35" i="7"/>
  <c r="L65" i="7"/>
  <c r="S36" i="7"/>
  <c r="S37" i="7"/>
  <c r="S38" i="7"/>
  <c r="L39" i="7"/>
  <c r="D70" i="7"/>
  <c r="C45" i="7"/>
  <c r="K46" i="7"/>
  <c r="L46" i="7" s="1"/>
  <c r="L60" i="7" s="1"/>
  <c r="Q49" i="7"/>
  <c r="R49" i="7" s="1"/>
  <c r="R63" i="7" s="1"/>
  <c r="C53" i="7"/>
  <c r="D53" i="7" s="1"/>
  <c r="S13" i="7"/>
  <c r="C48" i="7"/>
  <c r="D48" i="7" s="1"/>
  <c r="M56" i="7"/>
  <c r="N56" i="7" s="1"/>
  <c r="N70" i="7" s="1"/>
  <c r="F29" i="7"/>
  <c r="P29" i="7"/>
  <c r="F61" i="7"/>
  <c r="P61" i="7"/>
  <c r="F64" i="7"/>
  <c r="F65" i="7"/>
  <c r="F66" i="7"/>
  <c r="P66" i="7"/>
  <c r="F67" i="7"/>
  <c r="P67" i="7"/>
  <c r="D39" i="7"/>
  <c r="N39" i="7"/>
  <c r="J70" i="7"/>
  <c r="R70" i="7"/>
  <c r="O46" i="7"/>
  <c r="P46" i="7" s="1"/>
  <c r="P60" i="7" s="1"/>
  <c r="K51" i="7"/>
  <c r="L51" i="7" s="1"/>
  <c r="M53" i="7"/>
  <c r="N53" i="7" s="1"/>
  <c r="N67" i="7" s="1"/>
  <c r="O55" i="7"/>
  <c r="H57" i="7"/>
  <c r="S14" i="7"/>
  <c r="N60" i="7"/>
  <c r="D61" i="7"/>
  <c r="N62" i="7"/>
  <c r="D63" i="7"/>
  <c r="I50" i="6"/>
  <c r="J50" i="6" s="1"/>
  <c r="I46" i="6"/>
  <c r="J46" i="6" s="1"/>
  <c r="J60" i="6" s="1"/>
  <c r="I55" i="6"/>
  <c r="I51" i="6"/>
  <c r="J51" i="6" s="1"/>
  <c r="J65" i="6" s="1"/>
  <c r="I47" i="6"/>
  <c r="J47" i="6" s="1"/>
  <c r="J61" i="6" s="1"/>
  <c r="I53" i="6"/>
  <c r="J53" i="6" s="1"/>
  <c r="J67" i="6" s="1"/>
  <c r="I45" i="6"/>
  <c r="I56" i="6"/>
  <c r="J56" i="6" s="1"/>
  <c r="J70" i="6" s="1"/>
  <c r="I48" i="6"/>
  <c r="J48" i="6" s="1"/>
  <c r="J62" i="6" s="1"/>
  <c r="I49" i="6"/>
  <c r="J49" i="6" s="1"/>
  <c r="J63" i="6" s="1"/>
  <c r="I52" i="6"/>
  <c r="J52" i="6" s="1"/>
  <c r="E56" i="6"/>
  <c r="F56" i="6" s="1"/>
  <c r="F70" i="6" s="1"/>
  <c r="E52" i="6"/>
  <c r="F52" i="6" s="1"/>
  <c r="F66" i="6" s="1"/>
  <c r="E48" i="6"/>
  <c r="F48" i="6" s="1"/>
  <c r="E53" i="6"/>
  <c r="F53" i="6" s="1"/>
  <c r="F67" i="6" s="1"/>
  <c r="E49" i="6"/>
  <c r="F49" i="6" s="1"/>
  <c r="F63" i="6" s="1"/>
  <c r="E45" i="6"/>
  <c r="E51" i="6"/>
  <c r="F51" i="6" s="1"/>
  <c r="F65" i="6" s="1"/>
  <c r="E46" i="6"/>
  <c r="F46" i="6" s="1"/>
  <c r="F60" i="6" s="1"/>
  <c r="E55" i="6"/>
  <c r="E47" i="6"/>
  <c r="F47" i="6" s="1"/>
  <c r="F61" i="6" s="1"/>
  <c r="M50" i="6"/>
  <c r="N50" i="6" s="1"/>
  <c r="N64" i="6" s="1"/>
  <c r="M46" i="6"/>
  <c r="N46" i="6" s="1"/>
  <c r="N60" i="6" s="1"/>
  <c r="M55" i="6"/>
  <c r="M51" i="6"/>
  <c r="N51" i="6" s="1"/>
  <c r="N65" i="6" s="1"/>
  <c r="M47" i="6"/>
  <c r="N47" i="6" s="1"/>
  <c r="M49" i="6"/>
  <c r="N49" i="6" s="1"/>
  <c r="N63" i="6" s="1"/>
  <c r="M52" i="6"/>
  <c r="N52" i="6" s="1"/>
  <c r="N66" i="6" s="1"/>
  <c r="M53" i="6"/>
  <c r="N53" i="6" s="1"/>
  <c r="N67" i="6" s="1"/>
  <c r="M45" i="6"/>
  <c r="L29" i="6"/>
  <c r="S30" i="6"/>
  <c r="L60" i="6"/>
  <c r="S31" i="6"/>
  <c r="S32" i="6"/>
  <c r="L62" i="6"/>
  <c r="S33" i="6"/>
  <c r="S34" i="6"/>
  <c r="S35" i="6"/>
  <c r="S36" i="6"/>
  <c r="S37" i="6"/>
  <c r="L67" i="6"/>
  <c r="S38" i="6"/>
  <c r="K46" i="6"/>
  <c r="L46" i="6" s="1"/>
  <c r="M48" i="6"/>
  <c r="N48" i="6" s="1"/>
  <c r="N62" i="6" s="1"/>
  <c r="S13" i="6"/>
  <c r="Q50" i="6"/>
  <c r="R50" i="6" s="1"/>
  <c r="Q46" i="6"/>
  <c r="R46" i="6" s="1"/>
  <c r="R60" i="6" s="1"/>
  <c r="Q55" i="6"/>
  <c r="Q51" i="6"/>
  <c r="R51" i="6" s="1"/>
  <c r="R65" i="6" s="1"/>
  <c r="Q47" i="6"/>
  <c r="R47" i="6" s="1"/>
  <c r="Q53" i="6"/>
  <c r="R53" i="6" s="1"/>
  <c r="Q45" i="6"/>
  <c r="Q56" i="6"/>
  <c r="R56" i="6" s="1"/>
  <c r="Q48" i="6"/>
  <c r="R48" i="6" s="1"/>
  <c r="R62" i="6" s="1"/>
  <c r="Q49" i="6"/>
  <c r="R49" i="6" s="1"/>
  <c r="R70" i="6"/>
  <c r="C50" i="6"/>
  <c r="D50" i="6" s="1"/>
  <c r="C46" i="6"/>
  <c r="D46" i="6" s="1"/>
  <c r="C55" i="6"/>
  <c r="C51" i="6"/>
  <c r="D51" i="6" s="1"/>
  <c r="C47" i="6"/>
  <c r="D47" i="6" s="1"/>
  <c r="C49" i="6"/>
  <c r="D49" i="6" s="1"/>
  <c r="C52" i="6"/>
  <c r="D52" i="6" s="1"/>
  <c r="C53" i="6"/>
  <c r="D53" i="6" s="1"/>
  <c r="C45" i="6"/>
  <c r="C56" i="6"/>
  <c r="D56" i="6" s="1"/>
  <c r="S24" i="6"/>
  <c r="R61" i="6"/>
  <c r="N70" i="6"/>
  <c r="C48" i="6"/>
  <c r="D48" i="6" s="1"/>
  <c r="E50" i="6"/>
  <c r="F50" i="6" s="1"/>
  <c r="F64" i="6" s="1"/>
  <c r="M56" i="6"/>
  <c r="N56" i="6" s="1"/>
  <c r="K56" i="6"/>
  <c r="L56" i="6" s="1"/>
  <c r="L70" i="6" s="1"/>
  <c r="K52" i="6"/>
  <c r="L52" i="6" s="1"/>
  <c r="L66" i="6" s="1"/>
  <c r="K48" i="6"/>
  <c r="L48" i="6" s="1"/>
  <c r="K53" i="6"/>
  <c r="L53" i="6" s="1"/>
  <c r="K49" i="6"/>
  <c r="L49" i="6" s="1"/>
  <c r="L63" i="6" s="1"/>
  <c r="K45" i="6"/>
  <c r="S14" i="6"/>
  <c r="D60" i="6"/>
  <c r="D61" i="6"/>
  <c r="N61" i="6"/>
  <c r="D62" i="6"/>
  <c r="D63" i="6"/>
  <c r="S40" i="6"/>
  <c r="S39" i="6" s="1"/>
  <c r="S41" i="6"/>
  <c r="K51" i="6"/>
  <c r="L51" i="6" s="1"/>
  <c r="L65" i="6" s="1"/>
  <c r="H57" i="6"/>
  <c r="F62" i="6"/>
  <c r="D39" i="6"/>
  <c r="N39" i="6"/>
  <c r="D70" i="6"/>
  <c r="K50" i="6"/>
  <c r="L50" i="6" s="1"/>
  <c r="L64" i="6" s="1"/>
  <c r="H13" i="6"/>
  <c r="P13" i="6"/>
  <c r="D29" i="6"/>
  <c r="N29" i="6"/>
  <c r="R63" i="6"/>
  <c r="J64" i="6"/>
  <c r="R64" i="6"/>
  <c r="J66" i="6"/>
  <c r="R66" i="6"/>
  <c r="R67" i="6"/>
  <c r="L39" i="6"/>
  <c r="K47" i="6"/>
  <c r="L47" i="6" s="1"/>
  <c r="L61" i="6" s="1"/>
  <c r="K55" i="6"/>
  <c r="D47" i="3"/>
  <c r="C65" i="2"/>
  <c r="T58" i="16" l="1"/>
  <c r="W58" i="16" s="1"/>
  <c r="W59" i="16"/>
  <c r="S11" i="16"/>
  <c r="V11" i="16" s="1"/>
  <c r="E57" i="16"/>
  <c r="V20" i="16"/>
  <c r="U59" i="16"/>
  <c r="U58" i="16" s="1"/>
  <c r="F17" i="14"/>
  <c r="E17" i="14" s="1"/>
  <c r="S63" i="7"/>
  <c r="S61" i="7"/>
  <c r="S53" i="7"/>
  <c r="D67" i="7"/>
  <c r="S67" i="7" s="1"/>
  <c r="Q42" i="7"/>
  <c r="R45" i="7"/>
  <c r="Q44" i="7"/>
  <c r="R55" i="7"/>
  <c r="Q54" i="7"/>
  <c r="L55" i="7"/>
  <c r="K54" i="7"/>
  <c r="I42" i="7"/>
  <c r="J45" i="7"/>
  <c r="I44" i="7"/>
  <c r="J55" i="7"/>
  <c r="I54" i="7"/>
  <c r="F55" i="7"/>
  <c r="E54" i="7"/>
  <c r="S48" i="7"/>
  <c r="S70" i="7"/>
  <c r="L45" i="7"/>
  <c r="K44" i="7"/>
  <c r="K42" i="7"/>
  <c r="S47" i="7"/>
  <c r="S50" i="7"/>
  <c r="D64" i="7"/>
  <c r="S64" i="7" s="1"/>
  <c r="D62" i="7"/>
  <c r="S62" i="7" s="1"/>
  <c r="D60" i="7"/>
  <c r="S60" i="7" s="1"/>
  <c r="S39" i="7"/>
  <c r="D65" i="7"/>
  <c r="S65" i="7" s="1"/>
  <c r="S51" i="7"/>
  <c r="N55" i="7"/>
  <c r="M54" i="7"/>
  <c r="P45" i="7"/>
  <c r="O44" i="7"/>
  <c r="O42" i="7"/>
  <c r="P55" i="7"/>
  <c r="O54" i="7"/>
  <c r="D45" i="7"/>
  <c r="C42" i="7"/>
  <c r="C44" i="7"/>
  <c r="S29" i="7"/>
  <c r="S56" i="7"/>
  <c r="M44" i="7"/>
  <c r="M42" i="7"/>
  <c r="N45" i="7"/>
  <c r="S52" i="7"/>
  <c r="D66" i="7"/>
  <c r="S66" i="7" s="1"/>
  <c r="D55" i="7"/>
  <c r="C54" i="7"/>
  <c r="F45" i="7"/>
  <c r="E44" i="7"/>
  <c r="E42" i="7"/>
  <c r="L45" i="6"/>
  <c r="K44" i="6"/>
  <c r="K42" i="6"/>
  <c r="S48" i="6"/>
  <c r="S53" i="6"/>
  <c r="D67" i="6"/>
  <c r="S67" i="6" s="1"/>
  <c r="D65" i="6"/>
  <c r="S51" i="6"/>
  <c r="D66" i="6"/>
  <c r="D55" i="6"/>
  <c r="C54" i="6"/>
  <c r="Q42" i="6"/>
  <c r="R45" i="6"/>
  <c r="Q44" i="6"/>
  <c r="R55" i="6"/>
  <c r="Q54" i="6"/>
  <c r="N45" i="6"/>
  <c r="M44" i="6"/>
  <c r="M42" i="6"/>
  <c r="I42" i="6"/>
  <c r="J45" i="6"/>
  <c r="I44" i="6"/>
  <c r="J55" i="6"/>
  <c r="I54" i="6"/>
  <c r="K54" i="6"/>
  <c r="L55" i="6"/>
  <c r="O56" i="6"/>
  <c r="P56" i="6" s="1"/>
  <c r="P70" i="6" s="1"/>
  <c r="S70" i="6" s="1"/>
  <c r="O52" i="6"/>
  <c r="P52" i="6" s="1"/>
  <c r="P66" i="6" s="1"/>
  <c r="O48" i="6"/>
  <c r="P48" i="6" s="1"/>
  <c r="P62" i="6" s="1"/>
  <c r="S62" i="6" s="1"/>
  <c r="O53" i="6"/>
  <c r="P53" i="6" s="1"/>
  <c r="P67" i="6" s="1"/>
  <c r="O49" i="6"/>
  <c r="P49" i="6" s="1"/>
  <c r="P63" i="6" s="1"/>
  <c r="S63" i="6" s="1"/>
  <c r="O45" i="6"/>
  <c r="O51" i="6"/>
  <c r="P51" i="6" s="1"/>
  <c r="P65" i="6" s="1"/>
  <c r="O46" i="6"/>
  <c r="P46" i="6" s="1"/>
  <c r="P60" i="6" s="1"/>
  <c r="S60" i="6" s="1"/>
  <c r="O55" i="6"/>
  <c r="O47" i="6"/>
  <c r="P47" i="6" s="1"/>
  <c r="P61" i="6" s="1"/>
  <c r="S61" i="6" s="1"/>
  <c r="O50" i="6"/>
  <c r="P50" i="6" s="1"/>
  <c r="P64" i="6" s="1"/>
  <c r="S56" i="6"/>
  <c r="S46" i="6"/>
  <c r="S29" i="6"/>
  <c r="F45" i="6"/>
  <c r="E44" i="6"/>
  <c r="E42" i="6"/>
  <c r="D45" i="6"/>
  <c r="C44" i="6"/>
  <c r="C42" i="6"/>
  <c r="S50" i="6"/>
  <c r="D64" i="6"/>
  <c r="S64" i="6" s="1"/>
  <c r="N55" i="6"/>
  <c r="M54" i="6"/>
  <c r="F55" i="6"/>
  <c r="E54" i="6"/>
  <c r="N54" i="7" l="1"/>
  <c r="N69" i="7"/>
  <c r="N68" i="7" s="1"/>
  <c r="R54" i="7"/>
  <c r="R69" i="7"/>
  <c r="R68" i="7" s="1"/>
  <c r="F44" i="7"/>
  <c r="F59" i="7"/>
  <c r="F58" i="7" s="1"/>
  <c r="S45" i="7"/>
  <c r="S44" i="7" s="1"/>
  <c r="D44" i="7"/>
  <c r="D59" i="7"/>
  <c r="J54" i="7"/>
  <c r="J69" i="7"/>
  <c r="J68" i="7" s="1"/>
  <c r="N44" i="7"/>
  <c r="N59" i="7"/>
  <c r="N58" i="7" s="1"/>
  <c r="N57" i="7" s="1"/>
  <c r="P44" i="7"/>
  <c r="P59" i="7"/>
  <c r="P58" i="7" s="1"/>
  <c r="L54" i="7"/>
  <c r="L69" i="7"/>
  <c r="L68" i="7" s="1"/>
  <c r="R44" i="7"/>
  <c r="R59" i="7"/>
  <c r="R58" i="7" s="1"/>
  <c r="S55" i="7"/>
  <c r="S54" i="7" s="1"/>
  <c r="D54" i="7"/>
  <c r="D69" i="7"/>
  <c r="P54" i="7"/>
  <c r="P69" i="7"/>
  <c r="P68" i="7" s="1"/>
  <c r="L44" i="7"/>
  <c r="L59" i="7"/>
  <c r="L58" i="7" s="1"/>
  <c r="F54" i="7"/>
  <c r="F69" i="7"/>
  <c r="F68" i="7" s="1"/>
  <c r="J44" i="7"/>
  <c r="J59" i="7"/>
  <c r="J58" i="7" s="1"/>
  <c r="F44" i="6"/>
  <c r="F59" i="6"/>
  <c r="F58" i="6" s="1"/>
  <c r="F54" i="6"/>
  <c r="F69" i="6"/>
  <c r="F68" i="6" s="1"/>
  <c r="P55" i="6"/>
  <c r="O54" i="6"/>
  <c r="J54" i="6"/>
  <c r="J69" i="6"/>
  <c r="J68" i="6" s="1"/>
  <c r="R69" i="6"/>
  <c r="R68" i="6" s="1"/>
  <c r="R54" i="6"/>
  <c r="S47" i="6"/>
  <c r="L54" i="6"/>
  <c r="L69" i="6"/>
  <c r="L68" i="6" s="1"/>
  <c r="S55" i="6"/>
  <c r="S54" i="6" s="1"/>
  <c r="D54" i="6"/>
  <c r="D69" i="6"/>
  <c r="P45" i="6"/>
  <c r="O44" i="6"/>
  <c r="O42" i="6"/>
  <c r="S52" i="6"/>
  <c r="S45" i="6"/>
  <c r="D44" i="6"/>
  <c r="D59" i="6"/>
  <c r="L44" i="6"/>
  <c r="L59" i="6"/>
  <c r="L58" i="6" s="1"/>
  <c r="L57" i="6" s="1"/>
  <c r="N54" i="6"/>
  <c r="N69" i="6"/>
  <c r="N68" i="6" s="1"/>
  <c r="S49" i="6"/>
  <c r="J44" i="6"/>
  <c r="J59" i="6"/>
  <c r="J58" i="6" s="1"/>
  <c r="N44" i="6"/>
  <c r="N59" i="6"/>
  <c r="N58" i="6" s="1"/>
  <c r="N57" i="6" s="1"/>
  <c r="R44" i="6"/>
  <c r="R59" i="6"/>
  <c r="R58" i="6" s="1"/>
  <c r="R57" i="6" s="1"/>
  <c r="S66" i="6"/>
  <c r="S65" i="6"/>
  <c r="R57" i="7" l="1"/>
  <c r="J57" i="7"/>
  <c r="L57" i="7"/>
  <c r="S69" i="7"/>
  <c r="S68" i="7" s="1"/>
  <c r="D68" i="7"/>
  <c r="F57" i="7"/>
  <c r="P57" i="7"/>
  <c r="S59" i="7"/>
  <c r="S58" i="7" s="1"/>
  <c r="D58" i="7"/>
  <c r="D57" i="7" s="1"/>
  <c r="D68" i="6"/>
  <c r="S59" i="6"/>
  <c r="S58" i="6" s="1"/>
  <c r="D58" i="6"/>
  <c r="D57" i="6" s="1"/>
  <c r="J57" i="6"/>
  <c r="F57" i="6"/>
  <c r="S44" i="6"/>
  <c r="P44" i="6"/>
  <c r="P59" i="6"/>
  <c r="P58" i="6" s="1"/>
  <c r="P54" i="6"/>
  <c r="P69" i="6"/>
  <c r="P68" i="6" s="1"/>
  <c r="S57" i="7" l="1"/>
  <c r="P57" i="6"/>
  <c r="S57" i="6" s="1"/>
  <c r="S69" i="6"/>
  <c r="S68" i="6" s="1"/>
</calcChain>
</file>

<file path=xl/sharedStrings.xml><?xml version="1.0" encoding="utf-8"?>
<sst xmlns="http://schemas.openxmlformats.org/spreadsheetml/2006/main" count="4308" uniqueCount="1643">
  <si>
    <t>Ūkio subjektas: Uždaroji akcinė bendrovė "Joniškio vandenys"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</si>
  <si>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</si>
  <si>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</si>
  <si>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</si>
  <si>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</si>
  <si>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</si>
  <si>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</si>
  <si>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</si>
  <si>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</si>
  <si>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</si>
  <si>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</si>
  <si>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</si>
  <si>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</si>
  <si>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</si>
  <si>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</si>
  <si>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</si>
  <si>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</si>
  <si>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</si>
  <si>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</si>
  <si>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</si>
  <si>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</si>
  <si>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</si>
  <si>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</si>
  <si>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</si>
  <si>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</si>
  <si>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</si>
  <si>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</si>
  <si>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</si>
  <si>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</si>
  <si>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</si>
  <si>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</si>
  <si>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</si>
  <si>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</si>
  <si>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</si>
  <si>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</si>
  <si>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</si>
  <si>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</si>
  <si>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</si>
  <si>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</si>
  <si>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</si>
  <si>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</si>
  <si>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</si>
  <si>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</si>
  <si>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</si>
  <si>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</si>
  <si>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</si>
  <si>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</si>
  <si>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</si>
  <si>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</si>
  <si>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</si>
  <si>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</si>
  <si>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</si>
  <si>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</si>
  <si>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</si>
  <si>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</si>
  <si>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</si>
  <si>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</si>
  <si>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</si>
  <si>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</si>
  <si>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</si>
  <si>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</si>
  <si>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</si>
  <si>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</si>
  <si>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</si>
  <si>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</si>
  <si>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</si>
  <si>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</si>
  <si>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</si>
  <si>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</si>
  <si>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</si>
  <si>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</si>
  <si>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</si>
  <si>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</si>
  <si>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</si>
  <si>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</si>
  <si>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</si>
  <si>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</si>
  <si>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</si>
  <si>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</si>
  <si>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</si>
  <si>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</si>
  <si>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</si>
  <si>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</si>
  <si>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</si>
  <si>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</si>
  <si>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</si>
  <si>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</si>
  <si>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</si>
  <si>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</si>
  <si>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</si>
  <si>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</si>
  <si>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</si>
  <si>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</si>
  <si>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</si>
  <si>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</si>
  <si>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</si>
  <si>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</si>
  <si>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</si>
  <si>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</si>
  <si>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</si>
  <si>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</si>
  <si>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</si>
  <si>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</si>
  <si>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</si>
  <si>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</si>
  <si>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</si>
  <si>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</si>
  <si>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</si>
  <si>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</si>
  <si>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</si>
  <si>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</si>
  <si>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</si>
  <si>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</si>
  <si>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</si>
  <si>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</si>
  <si>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</si>
  <si>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</si>
  <si>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</si>
  <si>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</si>
  <si>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</si>
  <si>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</si>
  <si>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</si>
  <si>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</si>
  <si>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</si>
  <si>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</si>
  <si>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</si>
  <si>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</si>
  <si>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</si>
  <si>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</si>
  <si>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</si>
  <si>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</si>
  <si>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</si>
  <si>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</si>
  <si>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</si>
  <si>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</si>
  <si>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</si>
  <si>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</si>
  <si>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</si>
  <si>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</si>
  <si>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</si>
  <si>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</si>
  <si>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</si>
  <si>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</si>
  <si>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</si>
  <si>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</si>
  <si>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</si>
  <si>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</si>
  <si>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</si>
  <si>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</si>
  <si>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</si>
  <si>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</si>
  <si>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</si>
  <si>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</si>
  <si>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</si>
  <si>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</si>
  <si>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</si>
  <si>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</si>
  <si>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</si>
  <si>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</si>
  <si>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</si>
  <si>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</si>
  <si>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</si>
  <si>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</si>
  <si>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</si>
  <si>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</si>
  <si>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</si>
  <si>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</si>
  <si>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</si>
  <si>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</si>
  <si>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</si>
  <si>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</si>
  <si>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</si>
  <si>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</si>
  <si>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</si>
  <si>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</si>
  <si>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</si>
  <si>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</si>
  <si>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</si>
  <si>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</si>
  <si>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</si>
  <si>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</si>
  <si>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</si>
  <si>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</si>
  <si>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</si>
  <si>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</si>
  <si>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</si>
  <si>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</si>
  <si>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</si>
  <si>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</si>
  <si>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</si>
  <si>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</si>
  <si>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</si>
  <si>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</si>
  <si>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</si>
  <si>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</si>
  <si>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</si>
  <si>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</si>
  <si>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</si>
  <si>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</si>
  <si>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</si>
  <si>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</si>
  <si>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</si>
  <si>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</si>
  <si>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</si>
  <si>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</si>
  <si>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</si>
  <si>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</si>
  <si>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</si>
  <si>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</si>
  <si>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</si>
  <si>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</si>
  <si>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</si>
  <si>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</si>
  <si>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</si>
  <si>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</si>
  <si>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</si>
  <si>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</si>
  <si>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</si>
  <si>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</si>
  <si>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</si>
  <si>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</si>
  <si>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</si>
  <si>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</si>
  <si>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</si>
  <si>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</si>
  <si>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</si>
  <si>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</si>
  <si>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</si>
  <si>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</si>
  <si>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</si>
  <si>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</si>
  <si>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</si>
  <si>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</si>
  <si>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</si>
  <si>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</si>
  <si>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</si>
  <si>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</si>
  <si>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</si>
  <si>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</si>
  <si>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</si>
  <si>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</si>
  <si>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</si>
  <si>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</si>
  <si>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</si>
  <si>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</si>
  <si>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</si>
  <si>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</si>
  <si>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</si>
  <si>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</si>
  <si>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</si>
  <si>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</si>
  <si>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</si>
  <si>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</si>
  <si>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</si>
  <si>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</si>
  <si>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</si>
  <si>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</si>
  <si>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</si>
  <si>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</si>
  <si>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</si>
  <si>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</si>
  <si>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</si>
  <si>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</si>
  <si>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</si>
  <si>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</si>
  <si>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</si>
  <si>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</si>
  <si>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</si>
  <si>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</si>
  <si>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</si>
  <si>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</si>
  <si>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</si>
  <si>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</si>
  <si>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</si>
  <si>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</si>
  <si>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</si>
  <si>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</si>
  <si>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</si>
  <si>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</si>
  <si>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</si>
  <si>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</si>
  <si>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</si>
  <si>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</si>
  <si>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</si>
  <si>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</si>
  <si>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</si>
  <si>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</si>
  <si>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</si>
  <si>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</si>
  <si>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</si>
  <si>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</si>
  <si>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</si>
  <si>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</si>
  <si>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</si>
  <si>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</si>
  <si>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</si>
  <si>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</si>
  <si>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</si>
  <si>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</si>
  <si>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</si>
  <si>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</si>
  <si>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</si>
  <si>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</si>
  <si>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</si>
  <si>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</si>
  <si>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</si>
  <si>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</si>
  <si>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</si>
  <si>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</si>
  <si>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</si>
  <si>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</si>
  <si>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</si>
  <si>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</si>
  <si>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</si>
  <si>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</si>
  <si>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</si>
  <si>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</si>
  <si>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</si>
  <si>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</si>
  <si>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</si>
  <si>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</si>
  <si>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</si>
  <si>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</si>
  <si>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</si>
  <si>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</si>
  <si>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</si>
  <si>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</si>
  <si>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</si>
  <si>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</si>
  <si>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</si>
  <si>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</si>
  <si>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</si>
  <si>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</si>
  <si>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</si>
  <si>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</si>
  <si>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</si>
  <si>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</si>
  <si>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</si>
  <si>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</si>
  <si>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</si>
  <si>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</si>
  <si>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</si>
  <si>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</si>
  <si>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</si>
  <si>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</si>
  <si>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</si>
  <si>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</si>
  <si>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</si>
  <si>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</si>
  <si>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</si>
  <si>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</si>
  <si>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</si>
  <si>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</si>
  <si>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</si>
  <si>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</si>
  <si>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</si>
  <si>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</si>
  <si>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</si>
  <si>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</si>
  <si>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</si>
  <si>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</si>
  <si>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</si>
  <si>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</si>
  <si>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</si>
  <si>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</si>
  <si>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</si>
  <si>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</si>
  <si>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</si>
  <si>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</si>
  <si>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</si>
  <si>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</si>
  <si>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</si>
  <si>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</si>
  <si>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</si>
  <si>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</si>
  <si>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</si>
  <si>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</si>
  <si>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</si>
  <si>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</si>
  <si>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</si>
  <si>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</si>
  <si>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</si>
  <si>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</si>
  <si>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</si>
  <si>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</si>
  <si>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</si>
  <si>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</si>
  <si>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</si>
  <si>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</si>
  <si>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</si>
  <si>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</si>
  <si>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</si>
  <si>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</si>
  <si>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</si>
  <si>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</si>
  <si>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</si>
  <si>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</si>
  <si>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</si>
  <si>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</si>
  <si>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</si>
  <si>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</si>
  <si>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</si>
  <si>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</si>
  <si>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</si>
  <si>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</si>
  <si>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</si>
  <si>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</si>
  <si>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</si>
  <si>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</si>
  <si>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</si>
  <si>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</si>
  <si>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</si>
  <si>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</si>
  <si>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</si>
  <si>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</si>
  <si>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</si>
  <si>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</si>
  <si>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</si>
  <si>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</si>
  <si>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</si>
  <si>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</si>
  <si>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</si>
  <si>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</si>
  <si>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</si>
  <si>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</si>
  <si>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</si>
  <si>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</si>
  <si>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</si>
  <si>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</si>
  <si>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</si>
  <si>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</si>
  <si>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</si>
  <si>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</si>
  <si>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</si>
  <si>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</si>
  <si>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</si>
  <si>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</si>
  <si>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</si>
  <si>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</si>
  <si>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</si>
  <si>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</si>
  <si>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</si>
  <si>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</si>
  <si>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</si>
  <si>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</si>
  <si>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</si>
  <si>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</si>
  <si>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</si>
  <si>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</si>
  <si>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</si>
  <si>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</si>
  <si>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</si>
  <si>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</si>
  <si>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</si>
  <si>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</si>
  <si>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</si>
  <si>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</si>
  <si>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</si>
  <si>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</si>
  <si>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</si>
  <si>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</si>
  <si>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</si>
  <si>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</si>
  <si>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</si>
  <si>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</si>
  <si>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</si>
  <si>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</si>
  <si>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</si>
  <si>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</si>
  <si>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</si>
  <si>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</si>
  <si>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</si>
  <si>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</si>
  <si>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</si>
  <si>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</si>
  <si>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</si>
  <si>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</si>
  <si>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</si>
  <si>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</si>
  <si>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</si>
  <si>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</si>
  <si>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</si>
  <si>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</si>
  <si>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</si>
  <si>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</si>
  <si>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</si>
  <si>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</si>
  <si>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</si>
  <si>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</si>
  <si>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</si>
  <si>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</si>
  <si>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</si>
  <si>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</si>
  <si>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</si>
  <si>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</si>
  <si>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</si>
  <si>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</si>
  <si>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</si>
  <si>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</si>
  <si>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</si>
  <si>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</si>
  <si>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</si>
  <si>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</si>
  <si>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</si>
  <si>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</si>
  <si>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</si>
  <si>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</si>
  <si>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</si>
  <si>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</si>
  <si>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</si>
  <si>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</si>
  <si>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</si>
  <si>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</si>
  <si>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</si>
  <si>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</si>
  <si>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</si>
  <si>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</si>
  <si>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</si>
  <si>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</si>
  <si>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</si>
  <si>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</si>
  <si>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</si>
  <si>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</si>
  <si>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</si>
  <si>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</si>
  <si>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</si>
  <si>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</si>
  <si>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</si>
  <si>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</si>
  <si>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</si>
  <si>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</si>
  <si>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</si>
  <si>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</si>
  <si>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</si>
  <si>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</si>
  <si>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</si>
  <si>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</si>
  <si>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</si>
  <si>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</si>
  <si>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</si>
  <si>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</si>
  <si>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</si>
  <si>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</si>
  <si>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</si>
  <si>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</si>
  <si>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</si>
  <si>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</si>
  <si>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</si>
  <si>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</si>
  <si>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</si>
  <si>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</si>
  <si>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</si>
  <si>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</si>
  <si>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</si>
  <si>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</si>
  <si>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</si>
  <si>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</si>
  <si>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</si>
  <si>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</si>
  <si>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</si>
  <si>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</si>
  <si>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</si>
  <si>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</si>
  <si>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</si>
  <si>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</si>
  <si>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</si>
  <si>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</si>
  <si>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</si>
  <si>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</si>
  <si>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</si>
  <si>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</si>
  <si>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</si>
  <si>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</si>
  <si>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</si>
  <si>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</si>
  <si>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</si>
  <si>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</si>
  <si>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</si>
  <si>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</si>
  <si>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</si>
  <si>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</si>
  <si>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</si>
  <si>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</si>
  <si>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</si>
  <si>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</si>
  <si>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</si>
  <si>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</si>
  <si>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</si>
  <si>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</si>
  <si>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</si>
  <si>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</si>
  <si>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</si>
  <si>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</si>
  <si>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</si>
  <si>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</si>
  <si>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</si>
  <si>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</si>
  <si>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</si>
  <si>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</si>
  <si>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</si>
  <si>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</si>
  <si>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</si>
  <si>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</si>
  <si>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</si>
  <si>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</si>
  <si>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</si>
  <si>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</si>
  <si>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</si>
  <si>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</si>
  <si>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</si>
  <si>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</si>
  <si>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</si>
  <si>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</si>
  <si>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</si>
  <si>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</si>
  <si>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</si>
  <si>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</si>
  <si>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</si>
  <si>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</si>
  <si>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</si>
  <si>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</si>
  <si>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</si>
  <si>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</si>
  <si>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</si>
  <si>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</si>
  <si>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</si>
  <si>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</si>
  <si>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</si>
  <si>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</si>
  <si>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</si>
  <si>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</si>
  <si>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</si>
  <si>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</si>
  <si>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</si>
  <si>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</si>
  <si>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</si>
  <si>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</si>
  <si>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</si>
  <si>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</si>
  <si>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</si>
  <si>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</si>
  <si>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</si>
  <si>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</si>
  <si>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</si>
  <si>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</si>
  <si>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</si>
  <si>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</si>
  <si>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</si>
  <si>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</si>
  <si>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</si>
  <si>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</si>
  <si>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</si>
  <si>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</si>
  <si>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</si>
  <si>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</si>
  <si>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</si>
  <si>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</si>
  <si>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</si>
  <si>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</si>
  <si>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</si>
  <si>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</si>
  <si>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</si>
  <si>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</si>
  <si>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</si>
  <si>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</si>
  <si>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</si>
  <si>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</si>
  <si>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</si>
  <si>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</si>
  <si>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</si>
  <si>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</si>
  <si>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</si>
  <si>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</si>
  <si>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</si>
  <si>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</si>
  <si>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</si>
  <si>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</si>
  <si>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</si>
  <si>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</si>
  <si>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</si>
  <si>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</si>
  <si>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</si>
  <si>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</si>
  <si>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</si>
  <si>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</si>
  <si>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</si>
  <si>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</si>
  <si>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</si>
  <si>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</si>
  <si>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</si>
  <si>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</si>
  <si>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</si>
  <si>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</si>
  <si>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</si>
  <si>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</si>
  <si>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</si>
  <si>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</si>
  <si>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</si>
  <si>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</si>
  <si>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</si>
  <si>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</si>
  <si>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</si>
  <si>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</si>
  <si>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</si>
  <si>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</si>
  <si>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</si>
  <si>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</si>
  <si>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</si>
  <si>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</si>
  <si>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</si>
  <si>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</si>
  <si>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</si>
  <si>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</si>
  <si>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</si>
  <si>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</si>
  <si>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</si>
  <si>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</si>
  <si>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</si>
  <si>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</si>
  <si>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</si>
  <si>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</si>
  <si>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</si>
  <si>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</si>
  <si>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</si>
  <si>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</si>
  <si>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</si>
  <si>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</si>
  <si>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</si>
  <si>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</si>
  <si>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</si>
  <si>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</si>
  <si>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</si>
  <si>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</si>
  <si>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</si>
  <si>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</si>
  <si>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</si>
  <si>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</si>
  <si>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</si>
  <si>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</si>
  <si>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</si>
  <si>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</si>
  <si>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</si>
  <si>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</si>
  <si>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</si>
  <si>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</si>
  <si>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</si>
  <si>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</si>
  <si>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</si>
  <si>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</si>
  <si>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</si>
  <si>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</si>
  <si>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</si>
  <si>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</si>
  <si>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</si>
  <si>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</si>
  <si>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</si>
  <si>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</si>
  <si>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</si>
  <si>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</si>
  <si>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</si>
  <si>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</si>
  <si>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</si>
  <si>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</si>
  <si>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</si>
  <si>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</si>
  <si>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</si>
  <si>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</si>
  <si>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</si>
  <si>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</si>
  <si>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</si>
  <si>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</si>
  <si>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</si>
  <si>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</si>
  <si>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</si>
  <si>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</si>
  <si>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</si>
  <si>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</si>
  <si>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</si>
  <si>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</si>
  <si>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</si>
  <si>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</si>
  <si>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</si>
  <si>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</si>
  <si>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</si>
  <si>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</si>
  <si>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</si>
  <si>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</si>
  <si>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</si>
  <si>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</si>
  <si>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</si>
  <si>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</si>
  <si>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</si>
  <si>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</si>
  <si>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</si>
  <si>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</si>
  <si>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</si>
  <si>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</si>
  <si>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</si>
  <si>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</si>
  <si>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</si>
  <si>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</si>
  <si>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</si>
  <si>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</si>
  <si>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</si>
  <si>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</si>
  <si>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</si>
  <si>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</si>
  <si>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</si>
  <si>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</si>
  <si>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</si>
  <si>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</si>
  <si>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</si>
  <si>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</si>
  <si>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</si>
  <si>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</si>
  <si>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</si>
  <si>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</si>
  <si>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</si>
  <si>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</si>
  <si>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</si>
  <si>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</si>
  <si>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</si>
  <si>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</si>
  <si>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</si>
  <si>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</si>
  <si>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</si>
  <si>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</si>
  <si>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</si>
  <si>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</si>
  <si>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</si>
  <si>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</si>
  <si>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</si>
  <si>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</si>
  <si>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</si>
  <si>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proc.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</si>
  <si>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</si>
  <si>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</si>
  <si>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</si>
  <si>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</si>
  <si>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</si>
  <si>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</si>
  <si>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</si>
  <si>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</si>
  <si>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</si>
  <si>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</si>
  <si>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</si>
  <si>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</si>
  <si>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</si>
  <si>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</si>
  <si>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</si>
  <si>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</si>
  <si>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</si>
  <si>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</si>
  <si>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</si>
  <si>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</si>
  <si>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</si>
  <si>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</si>
  <si>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</si>
  <si>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</si>
  <si>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</si>
  <si>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</si>
  <si>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</si>
  <si>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</si>
  <si>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</si>
  <si>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</si>
  <si>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</si>
  <si>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</si>
  <si>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</si>
  <si>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</si>
  <si>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</si>
  <si>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</si>
  <si>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</si>
  <si>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</si>
  <si>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</si>
  <si>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</si>
  <si>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</si>
  <si>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</si>
  <si>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</si>
  <si>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</si>
  <si>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</si>
  <si>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</si>
  <si>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</si>
  <si>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</si>
  <si>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</si>
  <si>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</si>
  <si>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</si>
  <si>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</si>
  <si>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</si>
  <si>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</si>
  <si>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</si>
  <si>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</si>
  <si>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</si>
  <si>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</si>
  <si>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</si>
  <si>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</si>
  <si>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</si>
  <si>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</si>
  <si>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</si>
  <si>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</si>
  <si>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</si>
  <si>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</si>
  <si>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</si>
  <si>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</si>
  <si>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</si>
  <si>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</si>
  <si>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</si>
  <si>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</si>
  <si>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</si>
  <si>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</si>
  <si>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</si>
  <si>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</si>
  <si>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</si>
  <si>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</si>
  <si>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</si>
  <si>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</si>
  <si>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</si>
  <si>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</si>
  <si>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</si>
  <si>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</si>
  <si>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</si>
  <si>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</si>
  <si>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</si>
  <si>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</si>
  <si>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</si>
  <si>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</si>
  <si>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</si>
  <si>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</si>
  <si>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</si>
  <si>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</si>
  <si>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</si>
  <si>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</si>
  <si>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</si>
  <si>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</si>
  <si>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</si>
  <si>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</si>
  <si>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</si>
  <si>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</si>
  <si>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</si>
  <si>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</si>
  <si>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</si>
  <si>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</si>
  <si>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</si>
  <si>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</si>
  <si>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</si>
  <si>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</si>
  <si>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</si>
  <si>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</si>
  <si>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</si>
  <si>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</si>
  <si>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</si>
  <si>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</si>
  <si>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</si>
  <si>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</si>
  <si>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</si>
  <si>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</si>
  <si>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</si>
  <si>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</si>
  <si>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</si>
  <si>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</si>
  <si>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</si>
  <si>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</si>
  <si>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</si>
  <si>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</si>
  <si>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</si>
  <si>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</si>
  <si>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</si>
  <si>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</si>
  <si>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</si>
  <si>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</si>
  <si>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</si>
  <si>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</si>
  <si>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</si>
  <si>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</si>
  <si>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</si>
  <si>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</si>
  <si>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</si>
  <si>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</si>
  <si>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</si>
  <si>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</si>
  <si>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</si>
  <si>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</si>
  <si>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</si>
  <si>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</si>
  <si>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</si>
  <si>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</si>
  <si>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</si>
  <si>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</si>
  <si>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</si>
  <si>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</si>
  <si>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</si>
  <si>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</si>
  <si>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</si>
  <si>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</si>
  <si>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</si>
  <si>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</si>
  <si>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</si>
  <si>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</si>
  <si>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</si>
  <si>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</si>
  <si>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</si>
  <si>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</si>
  <si>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</si>
  <si>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</si>
  <si>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</si>
  <si>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</si>
  <si>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</si>
  <si>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</si>
  <si>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</si>
  <si>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</si>
  <si>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</si>
  <si>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</si>
  <si>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</si>
  <si>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</si>
  <si>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</si>
  <si>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</si>
  <si>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</si>
  <si>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</si>
  <si>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</si>
  <si>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</si>
  <si>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</si>
  <si>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</si>
  <si>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</si>
  <si>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</si>
  <si>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</si>
  <si>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</si>
  <si>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</si>
  <si>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</si>
  <si>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</si>
  <si>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</si>
  <si>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</si>
  <si>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</si>
  <si>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</si>
  <si>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</si>
  <si>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</si>
  <si>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</si>
  <si>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</si>
  <si>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</si>
  <si>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</si>
  <si>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</si>
  <si>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</si>
  <si>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</si>
  <si>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</si>
  <si>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</si>
  <si>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</si>
  <si>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</si>
  <si>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</si>
  <si>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</si>
  <si>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</si>
  <si>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</si>
  <si>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</si>
  <si>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</si>
  <si>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</si>
  <si>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</si>
  <si>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</si>
  <si>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</si>
  <si>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</si>
  <si>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</si>
  <si>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</si>
  <si>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</si>
  <si>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</si>
  <si>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</si>
  <si>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</si>
  <si>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</si>
  <si>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</si>
  <si>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</si>
  <si>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</si>
  <si>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</si>
  <si>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</si>
  <si>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</si>
  <si>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</si>
  <si>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</si>
  <si>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</si>
  <si>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</si>
  <si>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</si>
  <si>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</si>
  <si>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</si>
  <si>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</si>
  <si>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</si>
  <si>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</si>
  <si>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</si>
  <si>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</si>
  <si>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</si>
  <si>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</si>
  <si>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</si>
  <si>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</si>
  <si>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</si>
  <si>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</si>
  <si>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</si>
  <si>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</si>
  <si>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</si>
  <si>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</si>
  <si>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</si>
  <si>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</si>
  <si>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</si>
  <si>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</si>
  <si>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</si>
  <si>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</si>
  <si>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</si>
  <si>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</si>
  <si>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</si>
  <si>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</si>
  <si>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</si>
  <si>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</si>
  <si>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</si>
  <si>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</si>
  <si>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</si>
  <si>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</si>
  <si>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</si>
  <si>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</si>
  <si>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</si>
  <si>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</si>
  <si>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</si>
  <si>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</si>
  <si>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</si>
  <si>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</si>
  <si>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</si>
  <si>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</si>
  <si>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</si>
  <si>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</si>
  <si>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</si>
  <si>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</si>
  <si>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</si>
  <si>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</si>
  <si>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</si>
  <si>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</si>
  <si>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</si>
  <si>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</si>
  <si>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</si>
  <si>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</si>
  <si>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</si>
  <si>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</si>
  <si>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</si>
  <si>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</si>
  <si>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</si>
  <si>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</si>
  <si>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</si>
  <si>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</si>
  <si>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</si>
  <si>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</si>
  <si>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</si>
  <si>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</si>
  <si>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</si>
  <si>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</si>
  <si>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</si>
  <si>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</si>
  <si>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</si>
  <si>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</si>
  <si>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</si>
  <si>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</si>
  <si>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</si>
  <si>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</si>
  <si>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</si>
  <si>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</si>
  <si>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</si>
  <si>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</si>
  <si>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</si>
  <si>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</si>
  <si>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</si>
  <si>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</si>
  <si>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</si>
  <si>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</si>
  <si>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</si>
  <si>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</si>
  <si>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</si>
  <si>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</si>
  <si>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</si>
  <si>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</si>
  <si>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</si>
  <si>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</si>
  <si>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</si>
  <si>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</si>
  <si>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</si>
  <si>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</si>
  <si>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</si>
  <si>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</si>
  <si>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</si>
  <si>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</si>
  <si>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</si>
  <si>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</si>
  <si>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</si>
  <si>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</si>
  <si>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</si>
  <si>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</si>
  <si>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</si>
  <si>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</si>
  <si>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</si>
  <si>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</si>
  <si>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</si>
  <si>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</si>
  <si>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</si>
  <si>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</si>
  <si>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</si>
  <si>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</si>
  <si>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</si>
  <si>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</si>
  <si>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</si>
  <si>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</si>
  <si>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</si>
  <si>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</si>
  <si>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</si>
  <si>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</si>
  <si>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</si>
  <si>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</si>
  <si>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</si>
  <si>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</si>
  <si>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</si>
  <si>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</si>
  <si>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</si>
  <si>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</si>
  <si>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</si>
  <si>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</si>
  <si>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</si>
  <si>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</si>
  <si>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</si>
  <si>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</si>
  <si>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</si>
  <si>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</si>
  <si>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</si>
  <si>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</si>
  <si>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</si>
  <si>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</si>
  <si>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</si>
  <si>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</si>
  <si>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</si>
  <si>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</si>
  <si>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</si>
  <si>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</si>
  <si>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</si>
  <si>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</si>
  <si>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</si>
  <si>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</si>
  <si>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</si>
  <si>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</si>
  <si>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</si>
  <si>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</si>
  <si>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</si>
  <si>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</si>
  <si>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</si>
  <si>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</si>
  <si>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</si>
  <si>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</si>
  <si>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</si>
  <si>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</si>
  <si>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</si>
  <si>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</si>
  <si>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</si>
  <si>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</si>
  <si>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</si>
  <si>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</si>
  <si>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</si>
  <si>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</si>
  <si>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</si>
  <si>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</si>
  <si>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</si>
  <si>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</si>
  <si>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</si>
  <si>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</si>
  <si>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</si>
  <si>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</si>
  <si>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</si>
  <si>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</si>
  <si>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</si>
  <si>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</si>
  <si>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</si>
  <si>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</si>
  <si>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</si>
  <si>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</si>
  <si>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</si>
  <si>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</si>
  <si>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</si>
  <si>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</si>
  <si>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</si>
  <si>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</si>
  <si>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</si>
  <si>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</si>
  <si>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</si>
  <si>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</si>
  <si>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</si>
  <si>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</si>
  <si>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</si>
  <si>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</si>
  <si>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</si>
  <si>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</si>
  <si>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</si>
  <si>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</si>
  <si>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</si>
  <si>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</si>
  <si>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</si>
  <si>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</si>
  <si>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</si>
  <si>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</si>
  <si>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</si>
  <si>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</si>
  <si>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</si>
  <si>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</si>
  <si>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</si>
  <si>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</si>
  <si>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</si>
  <si>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</si>
  <si>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</si>
  <si>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</si>
  <si>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</si>
  <si>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</si>
  <si>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</si>
  <si>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</si>
  <si>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</si>
  <si>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</si>
  <si>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</si>
  <si>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</si>
  <si>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</si>
  <si>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</si>
  <si>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</si>
  <si>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</si>
  <si>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</si>
  <si>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</si>
  <si>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</si>
  <si>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</si>
  <si>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</si>
  <si>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</si>
  <si>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</si>
  <si>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</si>
  <si>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</si>
  <si>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</si>
  <si>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</si>
  <si>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</si>
  <si>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</si>
  <si>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</si>
  <si>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</si>
  <si>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</si>
  <si>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</si>
  <si>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</si>
  <si>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</si>
  <si>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</si>
  <si>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</si>
  <si>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</si>
  <si>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</si>
  <si>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</si>
  <si>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</si>
  <si>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</si>
  <si>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</si>
  <si>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</si>
  <si>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</si>
  <si>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</si>
  <si>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</si>
  <si>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</si>
  <si>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</si>
  <si>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</si>
  <si>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</si>
  <si>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</si>
  <si>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</si>
  <si>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</si>
  <si>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</si>
  <si>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</si>
  <si>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</si>
  <si>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</si>
  <si>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</si>
  <si>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</si>
  <si>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</si>
  <si>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</si>
  <si>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</si>
  <si>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</si>
  <si>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</si>
  <si>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</si>
  <si>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</si>
  <si>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</si>
  <si>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</si>
  <si>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</si>
  <si>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</si>
  <si>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</si>
  <si>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</si>
  <si>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</si>
  <si>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</si>
  <si>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</si>
  <si>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</si>
  <si>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</si>
  <si>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</si>
  <si>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</si>
  <si>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</si>
  <si>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</si>
  <si>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</si>
  <si>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</si>
  <si>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</si>
  <si>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</si>
  <si>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</si>
  <si>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</si>
  <si>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</si>
  <si>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</si>
  <si>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</si>
  <si>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</si>
  <si>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</si>
  <si>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</si>
  <si>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</si>
  <si>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</si>
  <si>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</si>
  <si>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</si>
  <si>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</si>
  <si>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</si>
  <si>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</si>
  <si>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</si>
  <si>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</si>
  <si>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</si>
  <si>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</si>
  <si>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</si>
  <si>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</si>
  <si>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</si>
  <si>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</si>
  <si>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</si>
  <si>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</si>
  <si>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</si>
  <si>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</si>
  <si>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</si>
  <si>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</si>
  <si>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</si>
  <si>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</si>
  <si>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</si>
  <si>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</si>
  <si>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</si>
  <si>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</si>
  <si>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</si>
  <si>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</si>
  <si>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</si>
  <si>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</si>
  <si>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</si>
  <si>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</si>
  <si>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</si>
  <si>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</si>
  <si>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</si>
  <si>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</si>
  <si>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</si>
  <si>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</si>
  <si>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</si>
  <si>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</si>
  <si>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</si>
  <si>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</si>
  <si>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</si>
  <si>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</si>
  <si>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</si>
  <si>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</si>
  <si>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</si>
  <si>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</si>
  <si>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</si>
  <si>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</si>
  <si>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</si>
  <si>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</si>
  <si>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</si>
  <si>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</si>
  <si>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</si>
  <si>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</si>
  <si>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</si>
  <si>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</si>
  <si>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</si>
  <si>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</si>
  <si>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</si>
  <si>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</si>
  <si>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</si>
  <si>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</si>
  <si>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</si>
  <si>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</si>
  <si>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</si>
  <si>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</si>
  <si>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</si>
  <si>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</si>
  <si>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</si>
  <si>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</si>
  <si>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</si>
  <si>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</si>
  <si>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</si>
  <si>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</si>
  <si>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</si>
  <si>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</si>
  <si>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</si>
  <si>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</si>
  <si>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</si>
  <si>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</si>
  <si>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</si>
  <si>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</si>
  <si>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</si>
  <si>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</si>
  <si>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</si>
  <si>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</si>
  <si>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</si>
  <si>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</si>
  <si>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</si>
  <si>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</si>
  <si>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</si>
  <si>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</si>
  <si>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</si>
  <si>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</si>
  <si>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</si>
  <si>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</si>
  <si>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</si>
  <si>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</si>
  <si>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</si>
  <si>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</si>
  <si>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</si>
  <si>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</si>
  <si>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</si>
  <si>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</si>
  <si>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</si>
  <si>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</si>
  <si>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</si>
  <si>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</si>
  <si>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</si>
  <si>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</si>
  <si>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</si>
  <si>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</si>
  <si>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</si>
  <si>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</si>
  <si>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</si>
  <si>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</si>
  <si>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</si>
  <si>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</si>
  <si>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</si>
  <si>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</si>
  <si>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</si>
  <si>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</si>
  <si>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</si>
  <si>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</si>
  <si>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</si>
  <si>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</si>
  <si>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</si>
  <si>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</si>
  <si>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</si>
  <si>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</si>
  <si>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</si>
  <si>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</si>
  <si>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</si>
  <si>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</si>
  <si>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</si>
  <si>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</si>
  <si>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</si>
  <si>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</si>
  <si>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</si>
  <si>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</si>
  <si>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</si>
  <si>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</si>
  <si>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</si>
  <si>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</si>
  <si>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</si>
  <si>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</si>
  <si>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</si>
  <si>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</si>
  <si>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</si>
  <si>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</si>
  <si>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</si>
  <si>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</si>
  <si>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</si>
  <si>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</si>
  <si>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</si>
  <si>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</si>
  <si>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</si>
  <si>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</si>
  <si>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</si>
  <si>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</si>
  <si>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</si>
  <si>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</si>
  <si>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</si>
  <si>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</si>
  <si>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</si>
  <si>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</si>
  <si>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</si>
  <si>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</si>
  <si>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</si>
  <si>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</si>
  <si>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</si>
  <si>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</si>
  <si>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</si>
  <si>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</si>
  <si>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</si>
  <si>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</si>
  <si>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</si>
  <si>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</si>
  <si>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</si>
  <si>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</si>
  <si>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</si>
  <si>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</si>
  <si>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</si>
  <si>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</si>
  <si>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</si>
  <si>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</si>
  <si>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</si>
  <si>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</si>
  <si>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</si>
  <si>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</si>
  <si>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</si>
  <si>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</si>
  <si>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</si>
  <si>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</si>
  <si>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</si>
  <si>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</si>
  <si>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</si>
  <si>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</t>
  </si>
  <si>
    <t>Daugiabučių namų</t>
  </si>
  <si>
    <t>mechaniniai</t>
  </si>
  <si>
    <t>nuotoliniai</t>
  </si>
  <si>
    <t>Su patikra</t>
  </si>
  <si>
    <t>Be patikros</t>
  </si>
  <si>
    <t>Trūkstamas kiekis, iš jų:</t>
  </si>
  <si>
    <t>dėl techninių ar kitų priežasčių nėra galimybės įrengti ar pakeisti</t>
  </si>
  <si>
    <t>2018 m.</t>
  </si>
  <si>
    <t>RAS 12.2.1</t>
  </si>
  <si>
    <t>RAS 12.2.2</t>
  </si>
  <si>
    <t>1.1 punktui (</t>
  </si>
  <si>
    <t>1.2 punktui (</t>
  </si>
  <si>
    <t>1.3.1 punktui (</t>
  </si>
  <si>
    <t>1.3.2 punktui (</t>
  </si>
  <si>
    <t>1.3.3 punktui (</t>
  </si>
  <si>
    <t>1.3.4 punktui (</t>
  </si>
  <si>
    <t>1.3.5 punktui (</t>
  </si>
  <si>
    <t>1.4 punktui (</t>
  </si>
  <si>
    <t>1.5 punktui (</t>
  </si>
  <si>
    <t>1.6 punktui (</t>
  </si>
  <si>
    <t>1.7 punktui (</t>
  </si>
  <si>
    <t>1.8 punktui (</t>
  </si>
  <si>
    <t>1.9 punktui (</t>
  </si>
  <si>
    <t>1.10.1 punktui (</t>
  </si>
  <si>
    <t>1.10.2 punktui (</t>
  </si>
  <si>
    <t>1.10.3 punktui (</t>
  </si>
  <si>
    <t>1.11.1 punktui (</t>
  </si>
  <si>
    <t>1.11.2 punktui (</t>
  </si>
  <si>
    <t>1.11.3 punktui (</t>
  </si>
  <si>
    <t>1.11.4 punktui (</t>
  </si>
  <si>
    <t>2018 bazinių m. planas</t>
  </si>
  <si>
    <t>Vandens tiekimo ir nuotekų tvarkymo inf. rek. ir plėtra Joniškio r. (I et.)</t>
  </si>
  <si>
    <t>Vandens tiekimo ir nuotekų tvarkymo inf. rek. ir plėtra Joniškio r. (II et.)</t>
  </si>
  <si>
    <t>Nuotekų tinklai Rudiškiai Liepų g.</t>
  </si>
  <si>
    <t>Kriukų mstl. NVĮ rekonstrukcija</t>
  </si>
  <si>
    <t>Vandens gerinimo geležies šal. sistemų įrengimas Joniškio r.</t>
  </si>
  <si>
    <t>Skaitikliai</t>
  </si>
  <si>
    <t>Giluminiai siurbliai</t>
  </si>
  <si>
    <t>Fekaliniai siurbliai</t>
  </si>
  <si>
    <t>Automobilių ir spec. transporto įsigijimas</t>
  </si>
  <si>
    <t>Kita įranga</t>
  </si>
  <si>
    <t>Žagarės NVĮ programinė įranga (SCADA)</t>
  </si>
  <si>
    <t>Sandėlio stogo remontas</t>
  </si>
  <si>
    <t>Nuotekų surinkimo stočių remontas</t>
  </si>
  <si>
    <t>Vandentiekio ir nuotekų tinklų statyba</t>
  </si>
  <si>
    <t>Giluminio gręžinio Plikiškiuose įrengimas</t>
  </si>
  <si>
    <t>Giluminio gręžinio Daukšiuose įrengimas</t>
  </si>
  <si>
    <t>Aeracinė sistema Skaistgirio NVĮ</t>
  </si>
  <si>
    <t>Aeracinė sistema Joniškio NVĮ</t>
  </si>
  <si>
    <t>Joniškio vandenvietės programinė įranga (SCADA)</t>
  </si>
  <si>
    <t>Programinė įranga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</si>
</sst>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>
    <font>
      <sz val="11"/>
      <name val="Calibri"/>
      <family val="2"/>
      <scheme val="minor"/>
    </font>
    <font>
      <sz val="11"/>
      <color theme="1"/>
      <name val="Calibri"/>
      <charset val="186"/>
      <scheme val="minor"/>
    </font>
    <font>
      <b/>
      <sz val="11"/>
      <color theme="1"/>
      <name val="Calibri"/>
      <charset val="186"/>
      <scheme val="minor"/>
    </font>
    <font>
      <sz val="11"/>
      <name val="Calibri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charset val="186"/>
      <scheme val="minor"/>
    </font>
    <font>
      <b/>
      <sz val="8"/>
      <name val="Times New Roman"/>
      <family val="1"/>
      <charset val="186"/>
    </font>
    <font>
      <sz val="8"/>
      <name val="Arial"/>
      <charset val="186"/>
    </font>
    <font>
      <sz val="8"/>
      <color indexed="9"/>
      <name val="Arial"/>
      <charset val="186"/>
    </font>
    <font>
      <sz val="8"/>
      <color indexed="18"/>
      <name val="Arial"/>
      <charset val="186"/>
    </font>
    <font>
      <i/>
      <sz val="8"/>
      <color indexed="18"/>
      <name val="Arial"/>
    </font>
    <font>
      <sz val="8"/>
      <color indexed="18"/>
      <name val="Arial"/>
    </font>
    <font>
      <sz val="8"/>
      <color indexed="16"/>
      <name val="Arial"/>
      <charset val="186"/>
    </font>
    <font>
      <sz val="8"/>
      <color indexed="58"/>
      <name val="Arial"/>
      <charset val="186"/>
    </font>
    <font>
      <i/>
      <sz val="8"/>
      <color indexed="58"/>
      <name val="Arial"/>
      <charset val="186"/>
    </font>
    <font>
      <sz val="8"/>
      <color indexed="58"/>
      <name val="Arial"/>
    </font>
    <font>
      <i/>
      <sz val="8"/>
      <color indexed="58"/>
      <name val="Arial"/>
    </font>
    <font>
      <sz val="9"/>
      <name val="Arial"/>
      <charset val="186"/>
    </font>
    <font>
      <sz val="10"/>
      <name val="Arial"/>
      <charset val="186"/>
    </font>
    <font>
      <i/>
      <sz val="8"/>
      <color indexed="18"/>
      <name val="Arial"/>
      <charset val="186"/>
    </font>
    <font>
      <b/>
      <sz val="8"/>
      <color indexed="58"/>
      <name val="Arial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</font>
    <font>
      <sz val="10"/>
      <color indexed="59"/>
      <name val="Times New Roman"/>
      <family val="1"/>
      <charset val="186"/>
    </font>
    <font>
      <sz val="8"/>
      <color indexed="63"/>
      <name val="Arial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</font>
    <font>
      <b/>
      <sz val="10"/>
      <name val="Arial"/>
    </font>
    <font>
      <sz val="10"/>
      <name val="Arial"/>
    </font>
    <font>
      <b/>
      <sz val="11"/>
      <name val="Calibri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charset val="186"/>
    </font>
    <font>
      <sz val="10"/>
      <color theme="1"/>
      <name val="Calibri"/>
      <charset val="186"/>
      <scheme val="minor"/>
    </font>
    <font>
      <sz val="8"/>
      <name val="Arial"/>
    </font>
    <font>
      <sz val="10"/>
      <name val="Calibri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charset val="186"/>
    </font>
    <font>
      <b/>
      <sz val="11"/>
      <color theme="1"/>
      <name val="Calibri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</font>
    <font>
      <i/>
      <sz val="8"/>
      <name val="Arial"/>
    </font>
    <font>
      <b/>
      <i/>
      <sz val="10"/>
      <name val="Arial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sz val="10"/>
      <color theme="1"/>
      <name val="Calibri"/>
      <scheme val="minor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188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0" fillId="0" borderId="0" xfId="0" applyAlignment="1">
      <alignment wrapText="1"/>
    </xf>
    <xf numFmtId="0" fontId="0" fillId="0" borderId="0" xfId="0" applyProtection="1"/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21" fillId="0" borderId="0" xfId="0" applyFont="1" applyFill="1" applyBorder="1" applyAlignment="1" applyProtection="1">
      <alignment horizontal="center" vertical="center"/>
      <protection hidden="1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0" fillId="0" borderId="0" xfId="0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27" fillId="0" borderId="0" xfId="0" applyFont="1" applyAlignment="1">
      <alignment wrapText="1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0" fontId="54" fillId="2" borderId="39" xfId="0" applyFont="1" applyFill="1" applyBorder="1"/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4" fontId="3" fillId="0" borderId="93" xfId="0" applyNumberFormat="1" applyFont="1" applyBorder="1" applyProtection="1"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7" fillId="0" borderId="0" xfId="0" applyFont="1" applyAlignment="1">
      <alignment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>
      <alignment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wrapText="1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4" fillId="2" borderId="98" xfId="0" applyFont="1" applyFill="1" applyBorder="1" applyAlignment="1">
      <alignment wrapText="1"/>
    </xf>
    <xf numFmtId="0" fontId="54" fillId="2" borderId="105" xfId="0" applyFont="1" applyFill="1" applyBorder="1" applyAlignment="1">
      <alignment wrapText="1"/>
    </xf>
    <xf numFmtId="1" fontId="0" fillId="2" borderId="93" xfId="0" applyNumberFormat="1" applyFill="1" applyBorder="1" applyAlignment="1">
      <alignment wrapText="1"/>
    </xf>
    <xf numFmtId="0" fontId="65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5" fillId="2" borderId="95" xfId="0" applyFont="1" applyFill="1" applyBorder="1" applyAlignment="1">
      <alignment horizontal="right" wrapText="1"/>
    </xf>
    <xf numFmtId="1" fontId="54" fillId="2" borderId="90" xfId="0" applyNumberFormat="1" applyFont="1" applyFill="1" applyBorder="1" applyAlignment="1">
      <alignment wrapText="1"/>
    </xf>
    <xf numFmtId="1" fontId="54" fillId="2" borderId="89" xfId="0" applyNumberFormat="1" applyFont="1" applyFill="1" applyBorder="1" applyAlignment="1">
      <alignment wrapText="1"/>
    </xf>
    <xf numFmtId="1" fontId="54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4" fontId="5" fillId="3" borderId="10" xfId="0" applyNumberFormat="1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4" fontId="7" fillId="2" borderId="12" xfId="0" applyNumberFormat="1" applyFont="1" applyFill="1" applyBorder="1"/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2" fontId="8" fillId="0" borderId="12" xfId="0" applyNumberFormat="1" applyFont="1" applyBorder="1" applyProtection="1">
      <protection locked="0"/>
    </xf>
    <xf numFmtId="2" fontId="7" fillId="0" borderId="12" xfId="0" applyNumberFormat="1" applyFont="1" applyBorder="1" applyProtection="1">
      <protection locked="0"/>
    </xf>
    <xf numFmtId="0" fontId="9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4" fontId="10" fillId="2" borderId="12" xfId="0" applyNumberFormat="1" applyFont="1" applyFill="1" applyBorder="1"/>
    <xf numFmtId="0" fontId="11" fillId="2" borderId="13" xfId="0" applyFont="1" applyFill="1" applyBorder="1" applyAlignment="1">
      <alignment horizontal="left" vertical="center"/>
    </xf>
    <xf numFmtId="2" fontId="4" fillId="0" borderId="12" xfId="0" applyNumberFormat="1" applyFont="1" applyBorder="1" applyProtection="1">
      <protection locked="0"/>
    </xf>
    <xf numFmtId="0" fontId="9" fillId="2" borderId="13" xfId="0" applyFont="1" applyFill="1" applyBorder="1" applyAlignment="1">
      <alignment horizontal="left" vertical="center"/>
    </xf>
    <xf numFmtId="4" fontId="9" fillId="2" borderId="12" xfId="0" applyNumberFormat="1" applyFont="1" applyFill="1" applyBorder="1"/>
    <xf numFmtId="0" fontId="5" fillId="2" borderId="13" xfId="0" applyFont="1" applyFill="1" applyBorder="1" applyAlignment="1">
      <alignment horizontal="left" vertical="center"/>
    </xf>
    <xf numFmtId="4" fontId="5" fillId="2" borderId="12" xfId="0" applyNumberFormat="1" applyFont="1" applyFill="1" applyBorder="1"/>
    <xf numFmtId="2" fontId="11" fillId="0" borderId="12" xfId="0" applyNumberFormat="1" applyFont="1" applyBorder="1" applyProtection="1">
      <protection locked="0"/>
    </xf>
    <xf numFmtId="0" fontId="7" fillId="2" borderId="1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2" fontId="7" fillId="0" borderId="15" xfId="0" applyNumberFormat="1" applyFont="1" applyBorder="1" applyProtection="1">
      <protection locked="0"/>
    </xf>
    <xf numFmtId="0" fontId="5" fillId="2" borderId="16" xfId="0" applyFont="1" applyFill="1" applyBorder="1" applyAlignment="1">
      <alignment horizontal="left" vertical="center"/>
    </xf>
    <xf numFmtId="4" fontId="5" fillId="2" borderId="17" xfId="0" applyNumberFormat="1" applyFont="1" applyFill="1" applyBorder="1"/>
    <xf numFmtId="4" fontId="5" fillId="2" borderId="10" xfId="0" applyNumberFormat="1" applyFont="1" applyFill="1" applyBorder="1"/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left" vertical="center"/>
    </xf>
    <xf numFmtId="4" fontId="5" fillId="2" borderId="18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64" fontId="15" fillId="2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64" fontId="5" fillId="0" borderId="26" xfId="1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  <xf numFmtId="164" fontId="12" fillId="0" borderId="26" xfId="0" applyNumberFormat="1" applyFont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16" fontId="7" fillId="2" borderId="25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center" vertical="center"/>
    </xf>
    <xf numFmtId="1" fontId="12" fillId="3" borderId="26" xfId="0" applyNumberFormat="1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center" vertical="center"/>
    </xf>
    <xf numFmtId="1" fontId="12" fillId="3" borderId="29" xfId="0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5" fillId="3" borderId="3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/>
    </xf>
    <xf numFmtId="164" fontId="7" fillId="3" borderId="26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right" vertical="center" wrapText="1"/>
    </xf>
    <xf numFmtId="1" fontId="12" fillId="3" borderId="26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1" fontId="7" fillId="3" borderId="29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29" xfId="0" applyNumberFormat="1" applyFont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right" vertical="center"/>
    </xf>
    <xf numFmtId="1" fontId="7" fillId="2" borderId="12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>
      <alignment horizontal="right" vertical="center"/>
    </xf>
    <xf numFmtId="1" fontId="7" fillId="2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164" fontId="12" fillId="0" borderId="26" xfId="0" applyNumberFormat="1" applyFont="1" applyBorder="1" applyAlignment="1" applyProtection="1">
      <alignment vertical="center"/>
      <protection locked="0"/>
    </xf>
    <xf numFmtId="0" fontId="7" fillId="2" borderId="11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/>
    </xf>
    <xf numFmtId="3" fontId="12" fillId="0" borderId="26" xfId="0" applyNumberFormat="1" applyFont="1" applyBorder="1" applyAlignment="1" applyProtection="1">
      <alignment vertical="center"/>
      <protection locked="0"/>
    </xf>
    <xf numFmtId="0" fontId="12" fillId="2" borderId="25" xfId="0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3" fontId="12" fillId="0" borderId="26" xfId="0" applyNumberFormat="1" applyFont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3" fontId="7" fillId="0" borderId="38" xfId="0" applyNumberFormat="1" applyFont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164" fontId="7" fillId="0" borderId="24" xfId="0" applyNumberFormat="1" applyFont="1" applyBorder="1" applyAlignment="1" applyProtection="1">
      <alignment horizontal="right" vertical="center"/>
      <protection locked="0"/>
    </xf>
    <xf numFmtId="164" fontId="7" fillId="0" borderId="26" xfId="0" applyNumberFormat="1" applyFont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>
      <alignment horizontal="right" vertical="center"/>
    </xf>
    <xf numFmtId="164" fontId="7" fillId="0" borderId="38" xfId="0" applyNumberFormat="1" applyFont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164" fontId="7" fillId="0" borderId="29" xfId="0" applyNumberFormat="1" applyFont="1" applyBorder="1" applyAlignment="1" applyProtection="1">
      <alignment horizontal="right" vertical="center"/>
      <protection locked="0"/>
    </xf>
    <xf numFmtId="0" fontId="30" fillId="2" borderId="3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66" fontId="7" fillId="0" borderId="26" xfId="0" applyNumberFormat="1" applyFont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>
      <alignment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4" fontId="5" fillId="2" borderId="46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164" fontId="7" fillId="2" borderId="42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3" fontId="30" fillId="2" borderId="31" xfId="0" applyNumberFormat="1" applyFont="1" applyFill="1" applyBorder="1" applyAlignment="1">
      <alignment horizontal="center" vertical="center"/>
    </xf>
    <xf numFmtId="3" fontId="32" fillId="0" borderId="26" xfId="0" applyNumberFormat="1" applyFont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>
      <alignment vertical="center"/>
    </xf>
    <xf numFmtId="3" fontId="33" fillId="0" borderId="26" xfId="0" applyNumberFormat="1" applyFont="1" applyBorder="1" applyAlignment="1" applyProtection="1">
      <alignment vertical="center"/>
      <protection locked="0"/>
    </xf>
    <xf numFmtId="0" fontId="12" fillId="2" borderId="32" xfId="0" applyFont="1" applyFill="1" applyBorder="1" applyAlignment="1">
      <alignment horizontal="center" vertical="center"/>
    </xf>
    <xf numFmtId="164" fontId="12" fillId="2" borderId="28" xfId="0" applyNumberFormat="1" applyFont="1" applyFill="1" applyBorder="1" applyAlignment="1">
      <alignment horizontal="center" vertical="center"/>
    </xf>
    <xf numFmtId="3" fontId="33" fillId="0" borderId="29" xfId="0" applyNumberFormat="1" applyFont="1" applyBorder="1" applyAlignment="1" applyProtection="1">
      <alignment vertical="center"/>
      <protection locked="0"/>
    </xf>
    <xf numFmtId="0" fontId="36" fillId="2" borderId="23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3" fontId="36" fillId="0" borderId="24" xfId="0" applyNumberFormat="1" applyFont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3" fontId="36" fillId="0" borderId="26" xfId="0" applyNumberFormat="1" applyFont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right" vertical="center"/>
    </xf>
    <xf numFmtId="0" fontId="38" fillId="2" borderId="12" xfId="0" applyFont="1" applyFill="1" applyBorder="1" applyAlignment="1">
      <alignment horizontal="center" vertical="center"/>
    </xf>
    <xf numFmtId="3" fontId="38" fillId="0" borderId="26" xfId="0" applyNumberFormat="1" applyFont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3" fontId="36" fillId="0" borderId="29" xfId="0" applyNumberFormat="1" applyFont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>
      <alignment horizontal="center" vertical="center"/>
    </xf>
    <xf numFmtId="4" fontId="45" fillId="2" borderId="0" xfId="0" applyNumberFormat="1" applyFont="1" applyFill="1"/>
    <xf numFmtId="4" fontId="12" fillId="0" borderId="13" xfId="0" applyNumberFormat="1" applyFont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" fontId="5" fillId="0" borderId="50" xfId="0" applyNumberFormat="1" applyFont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4" fontId="7" fillId="0" borderId="14" xfId="0" applyNumberFormat="1" applyFont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4" fontId="5" fillId="3" borderId="34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wrapText="1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28" xfId="0" applyNumberFormat="1" applyFont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4" fontId="7" fillId="0" borderId="28" xfId="0" applyNumberFormat="1" applyFont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 applyProtection="1">
      <alignment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164" fontId="12" fillId="0" borderId="13" xfId="0" applyNumberFormat="1" applyFont="1" applyBorder="1" applyAlignment="1" applyProtection="1">
      <alignment vertical="center"/>
      <protection locked="0"/>
    </xf>
    <xf numFmtId="0" fontId="7" fillId="2" borderId="12" xfId="0" applyFont="1" applyFill="1" applyBorder="1" applyAlignment="1">
      <alignment vertical="center"/>
    </xf>
    <xf numFmtId="164" fontId="7" fillId="0" borderId="53" xfId="0" applyNumberFormat="1" applyFont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right" vertical="center"/>
    </xf>
    <xf numFmtId="0" fontId="9" fillId="2" borderId="44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/>
    </xf>
    <xf numFmtId="0" fontId="46" fillId="2" borderId="68" xfId="0" applyFont="1" applyFill="1" applyBorder="1" applyAlignment="1">
      <alignment horizontal="center" vertical="center"/>
    </xf>
    <xf numFmtId="0" fontId="46" fillId="2" borderId="69" xfId="0" applyFont="1" applyFill="1" applyBorder="1" applyAlignment="1">
      <alignment horizontal="left" vertical="center" wrapText="1"/>
    </xf>
    <xf numFmtId="1" fontId="46" fillId="2" borderId="69" xfId="0" applyNumberFormat="1" applyFont="1" applyFill="1" applyBorder="1" applyAlignment="1">
      <alignment horizontal="center" vertical="center" wrapText="1"/>
    </xf>
    <xf numFmtId="2" fontId="46" fillId="2" borderId="69" xfId="0" applyNumberFormat="1" applyFont="1" applyFill="1" applyBorder="1" applyAlignment="1">
      <alignment horizontal="center" vertical="center"/>
    </xf>
    <xf numFmtId="1" fontId="46" fillId="2" borderId="69" xfId="0" applyNumberFormat="1" applyFont="1" applyFill="1" applyBorder="1" applyAlignment="1">
      <alignment horizontal="center" vertical="center"/>
    </xf>
    <xf numFmtId="0" fontId="46" fillId="2" borderId="69" xfId="0" applyFont="1" applyFill="1" applyBorder="1" applyAlignment="1">
      <alignment horizontal="center" vertical="center"/>
    </xf>
    <xf numFmtId="0" fontId="46" fillId="2" borderId="69" xfId="0" applyFont="1" applyFill="1" applyBorder="1" applyAlignment="1">
      <alignment horizontal="center" vertical="center" wrapText="1"/>
    </xf>
    <xf numFmtId="0" fontId="46" fillId="2" borderId="70" xfId="0" applyFont="1" applyFill="1" applyBorder="1" applyAlignment="1">
      <alignment horizontal="center" vertical="center" wrapText="1"/>
    </xf>
    <xf numFmtId="2" fontId="46" fillId="2" borderId="7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1" fontId="46" fillId="2" borderId="10" xfId="0" applyNumberFormat="1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horizontal="center" vertical="center" wrapText="1"/>
    </xf>
    <xf numFmtId="2" fontId="46" fillId="2" borderId="24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8" fillId="0" borderId="12" xfId="0" applyNumberFormat="1" applyFont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>
      <alignment horizontal="center" vertical="center"/>
    </xf>
    <xf numFmtId="1" fontId="7" fillId="2" borderId="63" xfId="0" applyNumberFormat="1" applyFont="1" applyFill="1" applyBorder="1" applyAlignment="1">
      <alignment horizontal="center" vertical="center"/>
    </xf>
    <xf numFmtId="4" fontId="6" fillId="0" borderId="63" xfId="0" applyNumberFormat="1" applyFont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>
      <alignment horizontal="center" vertical="center"/>
    </xf>
    <xf numFmtId="4" fontId="8" fillId="2" borderId="63" xfId="0" applyNumberFormat="1" applyFont="1" applyFill="1" applyBorder="1" applyAlignment="1">
      <alignment horizontal="center" vertical="center" wrapText="1"/>
    </xf>
    <xf numFmtId="4" fontId="8" fillId="0" borderId="63" xfId="0" applyNumberFormat="1" applyFont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>
      <alignment horizontal="center" vertical="center"/>
    </xf>
    <xf numFmtId="4" fontId="6" fillId="0" borderId="72" xfId="0" applyNumberFormat="1" applyFont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>
      <alignment horizontal="center" vertical="center"/>
    </xf>
    <xf numFmtId="4" fontId="8" fillId="0" borderId="72" xfId="0" applyNumberFormat="1" applyFont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1" fontId="7" fillId="2" borderId="73" xfId="0" applyNumberFormat="1" applyFont="1" applyFill="1" applyBorder="1" applyAlignment="1">
      <alignment horizontal="center" vertical="center"/>
    </xf>
    <xf numFmtId="4" fontId="6" fillId="0" borderId="73" xfId="0" applyNumberFormat="1" applyFont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>
      <alignment horizontal="center" vertical="center"/>
    </xf>
    <xf numFmtId="4" fontId="8" fillId="2" borderId="73" xfId="0" applyNumberFormat="1" applyFont="1" applyFill="1" applyBorder="1" applyAlignment="1">
      <alignment horizontal="center" vertical="center" wrapText="1"/>
    </xf>
    <xf numFmtId="4" fontId="8" fillId="0" borderId="73" xfId="0" applyNumberFormat="1" applyFont="1" applyBorder="1" applyAlignment="1" applyProtection="1">
      <alignment horizontal="center" vertical="center" wrapText="1"/>
      <protection locked="0"/>
    </xf>
    <xf numFmtId="4" fontId="8" fillId="0" borderId="15" xfId="0" applyNumberFormat="1" applyFont="1" applyBorder="1" applyAlignment="1" applyProtection="1">
      <alignment horizontal="center" vertical="center"/>
      <protection locked="0"/>
    </xf>
    <xf numFmtId="4" fontId="8" fillId="0" borderId="15" xfId="0" applyNumberFormat="1" applyFont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>
      <alignment horizontal="center" vertical="center"/>
    </xf>
    <xf numFmtId="0" fontId="6" fillId="0" borderId="73" xfId="0" applyFont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>
      <alignment horizontal="center" vertical="center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vertical="center" wrapText="1"/>
    </xf>
    <xf numFmtId="1" fontId="46" fillId="2" borderId="17" xfId="0" applyNumberFormat="1" applyFont="1" applyFill="1" applyBorder="1" applyAlignment="1">
      <alignment horizontal="center" vertical="center"/>
    </xf>
    <xf numFmtId="4" fontId="46" fillId="0" borderId="17" xfId="0" applyNumberFormat="1" applyFont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 wrapText="1"/>
    </xf>
    <xf numFmtId="4" fontId="46" fillId="0" borderId="17" xfId="0" applyNumberFormat="1" applyFont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>
      <alignment horizontal="center" vertical="center"/>
    </xf>
    <xf numFmtId="2" fontId="46" fillId="2" borderId="75" xfId="0" applyNumberFormat="1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>
      <alignment vertical="center"/>
    </xf>
    <xf numFmtId="1" fontId="16" fillId="0" borderId="12" xfId="0" applyNumberFormat="1" applyFont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16" fillId="0" borderId="12" xfId="0" applyNumberFormat="1" applyFont="1" applyBorder="1" applyAlignment="1" applyProtection="1">
      <alignment vertical="center"/>
      <protection locked="0"/>
    </xf>
    <xf numFmtId="3" fontId="16" fillId="0" borderId="12" xfId="0" applyNumberFormat="1" applyFont="1" applyBorder="1" applyAlignment="1" applyProtection="1">
      <alignment vertical="justify"/>
      <protection locked="0"/>
    </xf>
    <xf numFmtId="3" fontId="16" fillId="0" borderId="13" xfId="0" applyNumberFormat="1" applyFont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>
      <alignment vertical="justify"/>
    </xf>
    <xf numFmtId="1" fontId="7" fillId="0" borderId="15" xfId="0" applyNumberFormat="1" applyFont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>
      <alignment vertical="center"/>
    </xf>
    <xf numFmtId="1" fontId="16" fillId="0" borderId="15" xfId="0" applyNumberFormat="1" applyFont="1" applyBorder="1" applyAlignment="1" applyProtection="1">
      <alignment vertical="center"/>
      <protection locked="0"/>
    </xf>
    <xf numFmtId="0" fontId="4" fillId="2" borderId="15" xfId="0" applyFont="1" applyFill="1" applyBorder="1" applyAlignment="1">
      <alignment horizontal="center" vertical="center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16" fillId="0" borderId="15" xfId="0" applyNumberFormat="1" applyFont="1" applyBorder="1" applyAlignment="1" applyProtection="1">
      <alignment vertical="center"/>
      <protection locked="0"/>
    </xf>
    <xf numFmtId="3" fontId="16" fillId="0" borderId="15" xfId="0" applyNumberFormat="1" applyFont="1" applyBorder="1" applyAlignment="1" applyProtection="1">
      <alignment vertical="justify"/>
      <protection locked="0"/>
    </xf>
    <xf numFmtId="3" fontId="16" fillId="0" borderId="50" xfId="0" applyNumberFormat="1" applyFont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>
      <alignment horizontal="center" vertical="center"/>
    </xf>
    <xf numFmtId="2" fontId="16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" fontId="16" fillId="2" borderId="24" xfId="0" applyNumberFormat="1" applyFont="1" applyFill="1" applyBorder="1" applyAlignment="1">
      <alignment horizontal="center" vertical="center"/>
    </xf>
    <xf numFmtId="2" fontId="16" fillId="2" borderId="26" xfId="0" applyNumberFormat="1" applyFont="1" applyFill="1" applyBorder="1" applyAlignment="1">
      <alignment vertical="justify"/>
    </xf>
    <xf numFmtId="0" fontId="46" fillId="2" borderId="78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vertical="center" wrapText="1"/>
    </xf>
    <xf numFmtId="1" fontId="46" fillId="2" borderId="18" xfId="0" applyNumberFormat="1" applyFont="1" applyFill="1" applyBorder="1" applyAlignment="1">
      <alignment horizontal="center" vertical="center"/>
    </xf>
    <xf numFmtId="4" fontId="46" fillId="0" borderId="18" xfId="0" applyNumberFormat="1" applyFont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 wrapText="1"/>
    </xf>
    <xf numFmtId="3" fontId="46" fillId="2" borderId="18" xfId="0" applyNumberFormat="1" applyFont="1" applyFill="1" applyBorder="1" applyAlignment="1">
      <alignment horizontal="center" vertical="center"/>
    </xf>
    <xf numFmtId="4" fontId="46" fillId="0" borderId="18" xfId="0" applyNumberFormat="1" applyFont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vertical="center"/>
    </xf>
    <xf numFmtId="2" fontId="16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2" fontId="15" fillId="2" borderId="26" xfId="0" applyNumberFormat="1" applyFont="1" applyFill="1" applyBorder="1" applyAlignment="1">
      <alignment horizontal="right" vertical="center" wrapText="1"/>
    </xf>
    <xf numFmtId="1" fontId="7" fillId="2" borderId="15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1" fontId="7" fillId="2" borderId="10" xfId="0" applyNumberFormat="1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left" vertical="center" wrapText="1"/>
    </xf>
    <xf numFmtId="2" fontId="46" fillId="2" borderId="18" xfId="0" applyNumberFormat="1" applyFont="1" applyFill="1" applyBorder="1" applyAlignment="1">
      <alignment horizontal="center" vertical="center"/>
    </xf>
    <xf numFmtId="0" fontId="46" fillId="2" borderId="61" xfId="0" applyFont="1" applyFill="1" applyBorder="1" applyAlignment="1">
      <alignment horizontal="center" vertical="center"/>
    </xf>
    <xf numFmtId="1" fontId="46" fillId="2" borderId="44" xfId="0" applyNumberFormat="1" applyFont="1" applyFill="1" applyBorder="1" applyAlignment="1">
      <alignment horizontal="center" vertical="center"/>
    </xf>
    <xf numFmtId="2" fontId="46" fillId="2" borderId="44" xfId="0" applyNumberFormat="1" applyFont="1" applyFill="1" applyBorder="1" applyAlignment="1">
      <alignment horizontal="center" vertical="center"/>
    </xf>
    <xf numFmtId="0" fontId="46" fillId="2" borderId="44" xfId="0" applyFont="1" applyFill="1" applyBorder="1" applyAlignment="1">
      <alignment horizontal="center" vertical="center"/>
    </xf>
    <xf numFmtId="0" fontId="46" fillId="2" borderId="43" xfId="0" applyFont="1" applyFill="1" applyBorder="1" applyAlignment="1">
      <alignment horizontal="center" vertical="center" wrapText="1"/>
    </xf>
    <xf numFmtId="2" fontId="46" fillId="2" borderId="83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" fontId="16" fillId="2" borderId="12" xfId="0" applyNumberFormat="1" applyFont="1" applyFill="1" applyBorder="1" applyAlignment="1">
      <alignment vertical="center"/>
    </xf>
    <xf numFmtId="4" fontId="16" fillId="2" borderId="12" xfId="0" applyNumberFormat="1" applyFont="1" applyFill="1" applyBorder="1" applyAlignment="1">
      <alignment vertical="justify"/>
    </xf>
    <xf numFmtId="4" fontId="16" fillId="2" borderId="13" xfId="0" applyNumberFormat="1" applyFont="1" applyFill="1" applyBorder="1" applyAlignment="1">
      <alignment vertical="justify"/>
    </xf>
    <xf numFmtId="4" fontId="16" fillId="2" borderId="26" xfId="0" applyNumberFormat="1" applyFont="1" applyFill="1" applyBorder="1" applyAlignment="1">
      <alignment vertical="justify"/>
    </xf>
    <xf numFmtId="4" fontId="4" fillId="2" borderId="12" xfId="0" applyNumberFormat="1" applyFont="1" applyFill="1" applyBorder="1" applyAlignment="1">
      <alignment horizontal="right" vertical="center"/>
    </xf>
    <xf numFmtId="1" fontId="4" fillId="2" borderId="15" xfId="0" applyNumberFormat="1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vertical="center"/>
    </xf>
    <xf numFmtId="4" fontId="16" fillId="2" borderId="15" xfId="0" applyNumberFormat="1" applyFont="1" applyFill="1" applyBorder="1" applyAlignment="1">
      <alignment vertical="justify"/>
    </xf>
    <xf numFmtId="4" fontId="16" fillId="2" borderId="50" xfId="0" applyNumberFormat="1" applyFont="1" applyFill="1" applyBorder="1" applyAlignment="1">
      <alignment vertical="justify"/>
    </xf>
    <xf numFmtId="4" fontId="16" fillId="2" borderId="51" xfId="0" applyNumberFormat="1" applyFont="1" applyFill="1" applyBorder="1" applyAlignment="1">
      <alignment vertical="justify"/>
    </xf>
    <xf numFmtId="1" fontId="4" fillId="2" borderId="10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vertical="center"/>
    </xf>
    <xf numFmtId="1" fontId="4" fillId="2" borderId="28" xfId="0" applyNumberFormat="1" applyFont="1" applyFill="1" applyBorder="1" applyAlignment="1">
      <alignment horizontal="center" vertical="center"/>
    </xf>
    <xf numFmtId="4" fontId="16" fillId="2" borderId="28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right" vertical="center"/>
    </xf>
    <xf numFmtId="4" fontId="16" fillId="2" borderId="28" xfId="0" applyNumberFormat="1" applyFont="1" applyFill="1" applyBorder="1" applyAlignment="1">
      <alignment vertical="justify"/>
    </xf>
    <xf numFmtId="4" fontId="16" fillId="2" borderId="53" xfId="0" applyNumberFormat="1" applyFont="1" applyFill="1" applyBorder="1" applyAlignment="1">
      <alignment vertical="justify"/>
    </xf>
    <xf numFmtId="4" fontId="16" fillId="2" borderId="29" xfId="0" applyNumberFormat="1" applyFont="1" applyFill="1" applyBorder="1" applyAlignment="1">
      <alignment vertical="justify"/>
    </xf>
    <xf numFmtId="2" fontId="47" fillId="2" borderId="51" xfId="0" applyNumberFormat="1" applyFont="1" applyFill="1" applyBorder="1" applyAlignment="1">
      <alignment vertical="justify"/>
    </xf>
    <xf numFmtId="4" fontId="7" fillId="2" borderId="10" xfId="0" applyNumberFormat="1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vertical="center"/>
    </xf>
    <xf numFmtId="2" fontId="15" fillId="2" borderId="51" xfId="0" applyNumberFormat="1" applyFont="1" applyFill="1" applyBorder="1" applyAlignment="1">
      <alignment horizontal="right" vertical="center" wrapText="1"/>
    </xf>
    <xf numFmtId="2" fontId="46" fillId="2" borderId="67" xfId="0" applyNumberFormat="1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/>
    </xf>
    <xf numFmtId="4" fontId="7" fillId="0" borderId="26" xfId="0" applyNumberFormat="1" applyFont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>
      <alignment horizontal="center"/>
    </xf>
    <xf numFmtId="4" fontId="12" fillId="0" borderId="26" xfId="0" applyNumberFormat="1" applyFont="1" applyBorder="1" applyProtection="1">
      <protection locked="0"/>
    </xf>
    <xf numFmtId="4" fontId="7" fillId="0" borderId="26" xfId="0" applyNumberFormat="1" applyFont="1" applyBorder="1" applyProtection="1">
      <protection locked="0"/>
    </xf>
    <xf numFmtId="4" fontId="7" fillId="0" borderId="26" xfId="0" applyNumberFormat="1" applyFont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 applyProtection="1">
      <alignment horizontal="center"/>
      <protection locked="0"/>
    </xf>
    <xf numFmtId="0" fontId="5" fillId="2" borderId="37" xfId="0" applyFont="1" applyFill="1" applyBorder="1" applyAlignment="1">
      <alignment horizontal="center" vertical="center" wrapText="1"/>
    </xf>
    <xf numFmtId="4" fontId="5" fillId="0" borderId="38" xfId="0" applyNumberFormat="1" applyFont="1" applyBorder="1" applyAlignment="1" applyProtection="1">
      <alignment horizontal="center"/>
      <protection locked="0"/>
    </xf>
    <xf numFmtId="0" fontId="7" fillId="2" borderId="28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 applyProtection="1">
      <alignment horizontal="right"/>
      <protection locked="0"/>
    </xf>
    <xf numFmtId="0" fontId="6" fillId="2" borderId="28" xfId="0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3" fontId="8" fillId="2" borderId="29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13" fillId="3" borderId="26" xfId="0" applyNumberFormat="1" applyFont="1" applyFill="1" applyBorder="1" applyAlignment="1">
      <alignment horizontal="center" vertical="center"/>
    </xf>
    <xf numFmtId="4" fontId="13" fillId="3" borderId="25" xfId="0" applyNumberFormat="1" applyFont="1" applyFill="1" applyBorder="1" applyAlignment="1">
      <alignment horizontal="center" vertical="center"/>
    </xf>
    <xf numFmtId="4" fontId="13" fillId="3" borderId="12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4" fontId="9" fillId="0" borderId="26" xfId="0" applyNumberFormat="1" applyFont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justify"/>
    </xf>
    <xf numFmtId="0" fontId="7" fillId="2" borderId="13" xfId="0" applyFont="1" applyFill="1" applyBorder="1" applyAlignment="1">
      <alignment horizontal="left" vertical="center" wrapText="1"/>
    </xf>
    <xf numFmtId="4" fontId="9" fillId="3" borderId="26" xfId="0" applyNumberFormat="1" applyFont="1" applyFill="1" applyBorder="1" applyAlignment="1">
      <alignment horizontal="center" vertical="center"/>
    </xf>
    <xf numFmtId="4" fontId="7" fillId="0" borderId="26" xfId="0" applyNumberFormat="1" applyFont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>
      <alignment horizontal="center" vertical="center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27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4" fillId="2" borderId="85" xfId="0" applyFont="1" applyFill="1" applyBorder="1" applyAlignment="1">
      <alignment vertical="justify"/>
    </xf>
    <xf numFmtId="0" fontId="7" fillId="2" borderId="1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>
      <alignment vertical="center"/>
    </xf>
    <xf numFmtId="1" fontId="7" fillId="0" borderId="12" xfId="0" applyNumberFormat="1" applyFont="1" applyBorder="1" applyAlignment="1" applyProtection="1">
      <alignment vertical="justify"/>
      <protection locked="0"/>
    </xf>
    <xf numFmtId="1" fontId="7" fillId="0" borderId="26" xfId="0" applyNumberFormat="1" applyFont="1" applyBorder="1" applyAlignment="1" applyProtection="1">
      <alignment vertical="justify"/>
      <protection locked="0"/>
    </xf>
    <xf numFmtId="1" fontId="7" fillId="0" borderId="23" xfId="0" applyNumberFormat="1" applyFont="1" applyBorder="1" applyAlignment="1" applyProtection="1">
      <alignment vertical="justify"/>
      <protection locked="0"/>
    </xf>
    <xf numFmtId="1" fontId="7" fillId="0" borderId="24" xfId="0" applyNumberFormat="1" applyFont="1" applyBorder="1" applyAlignment="1" applyProtection="1">
      <alignment vertical="justify"/>
      <protection locked="0"/>
    </xf>
    <xf numFmtId="0" fontId="7" fillId="3" borderId="25" xfId="0" applyFont="1" applyFill="1" applyBorder="1" applyAlignment="1">
      <alignment vertical="center"/>
    </xf>
    <xf numFmtId="1" fontId="7" fillId="0" borderId="25" xfId="0" applyNumberFormat="1" applyFont="1" applyBorder="1" applyAlignment="1" applyProtection="1">
      <alignment vertical="justify"/>
      <protection locked="0"/>
    </xf>
    <xf numFmtId="0" fontId="4" fillId="2" borderId="85" xfId="0" applyFont="1" applyFill="1" applyBorder="1" applyAlignment="1">
      <alignment horizontal="center" vertical="center"/>
    </xf>
    <xf numFmtId="0" fontId="7" fillId="0" borderId="37" xfId="0" applyFont="1" applyBorder="1" applyAlignment="1" applyProtection="1">
      <alignment horizontal="left" vertical="center" wrapText="1"/>
      <protection locked="0"/>
    </xf>
    <xf numFmtId="1" fontId="7" fillId="0" borderId="37" xfId="0" applyNumberFormat="1" applyFont="1" applyBorder="1" applyAlignment="1" applyProtection="1">
      <alignment vertical="center"/>
      <protection locked="0"/>
    </xf>
    <xf numFmtId="1" fontId="7" fillId="0" borderId="37" xfId="0" applyNumberFormat="1" applyFont="1" applyBorder="1" applyAlignment="1" applyProtection="1">
      <alignment vertical="justify"/>
      <protection locked="0"/>
    </xf>
    <xf numFmtId="1" fontId="7" fillId="0" borderId="38" xfId="0" applyNumberFormat="1" applyFont="1" applyBorder="1" applyAlignment="1" applyProtection="1">
      <alignment vertical="justify"/>
      <protection locked="0"/>
    </xf>
    <xf numFmtId="1" fontId="7" fillId="0" borderId="36" xfId="0" applyNumberFormat="1" applyFont="1" applyBorder="1" applyAlignment="1" applyProtection="1">
      <alignment vertical="justify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>
      <alignment vertical="center"/>
    </xf>
    <xf numFmtId="1" fontId="7" fillId="0" borderId="28" xfId="0" applyNumberFormat="1" applyFont="1" applyBorder="1" applyAlignment="1" applyProtection="1">
      <alignment vertical="center"/>
      <protection locked="0"/>
    </xf>
    <xf numFmtId="1" fontId="7" fillId="0" borderId="28" xfId="0" applyNumberFormat="1" applyFont="1" applyBorder="1" applyAlignment="1" applyProtection="1">
      <alignment vertical="justify"/>
      <protection locked="0"/>
    </xf>
    <xf numFmtId="1" fontId="7" fillId="0" borderId="29" xfId="0" applyNumberFormat="1" applyFont="1" applyBorder="1" applyAlignment="1" applyProtection="1">
      <alignment vertical="justify"/>
      <protection locked="0"/>
    </xf>
    <xf numFmtId="1" fontId="7" fillId="0" borderId="32" xfId="0" applyNumberFormat="1" applyFont="1" applyBorder="1" applyAlignment="1" applyProtection="1">
      <alignment vertical="justify"/>
      <protection locked="0"/>
    </xf>
    <xf numFmtId="0" fontId="4" fillId="2" borderId="87" xfId="0" applyFont="1" applyFill="1" applyBorder="1" applyAlignment="1">
      <alignment vertical="justify"/>
    </xf>
    <xf numFmtId="0" fontId="6" fillId="3" borderId="28" xfId="0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left" vertical="center"/>
    </xf>
    <xf numFmtId="4" fontId="13" fillId="3" borderId="24" xfId="0" applyNumberFormat="1" applyFont="1" applyFill="1" applyBorder="1" applyAlignment="1">
      <alignment horizontal="center" vertical="center"/>
    </xf>
    <xf numFmtId="4" fontId="13" fillId="3" borderId="72" xfId="0" applyNumberFormat="1" applyFont="1" applyFill="1" applyBorder="1" applyAlignment="1">
      <alignment horizontal="center" vertical="center"/>
    </xf>
    <xf numFmtId="4" fontId="13" fillId="3" borderId="64" xfId="0" applyNumberFormat="1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 vertical="center"/>
    </xf>
    <xf numFmtId="4" fontId="9" fillId="0" borderId="24" xfId="0" applyNumberFormat="1" applyFont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vertical="justify"/>
    </xf>
    <xf numFmtId="0" fontId="7" fillId="3" borderId="12" xfId="0" applyFont="1" applyFill="1" applyBorder="1" applyAlignment="1">
      <alignment vertical="center"/>
    </xf>
    <xf numFmtId="4" fontId="9" fillId="3" borderId="25" xfId="0" applyNumberFormat="1" applyFont="1" applyFill="1" applyBorder="1" applyAlignment="1">
      <alignment horizontal="center" vertical="center"/>
    </xf>
    <xf numFmtId="4" fontId="9" fillId="3" borderId="12" xfId="0" applyNumberFormat="1" applyFont="1" applyFill="1" applyBorder="1" applyAlignment="1">
      <alignment vertical="center"/>
    </xf>
    <xf numFmtId="4" fontId="9" fillId="3" borderId="13" xfId="0" applyNumberFormat="1" applyFont="1" applyFill="1" applyBorder="1" applyAlignment="1">
      <alignment vertical="center"/>
    </xf>
    <xf numFmtId="4" fontId="9" fillId="3" borderId="25" xfId="0" applyNumberFormat="1" applyFont="1" applyFill="1" applyBorder="1" applyAlignment="1">
      <alignment vertical="center"/>
    </xf>
    <xf numFmtId="4" fontId="9" fillId="3" borderId="26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/>
    </xf>
    <xf numFmtId="4" fontId="7" fillId="3" borderId="25" xfId="0" applyNumberFormat="1" applyFont="1" applyFill="1" applyBorder="1" applyAlignment="1">
      <alignment horizontal="center" vertical="center"/>
    </xf>
    <xf numFmtId="4" fontId="7" fillId="3" borderId="72" xfId="0" applyNumberFormat="1" applyFont="1" applyFill="1" applyBorder="1" applyAlignment="1">
      <alignment vertical="center"/>
    </xf>
    <xf numFmtId="4" fontId="7" fillId="3" borderId="40" xfId="0" applyNumberFormat="1" applyFont="1" applyFill="1" applyBorder="1" applyAlignment="1">
      <alignment vertical="center"/>
    </xf>
    <xf numFmtId="4" fontId="7" fillId="3" borderId="25" xfId="0" applyNumberFormat="1" applyFont="1" applyFill="1" applyBorder="1" applyAlignment="1">
      <alignment vertical="center"/>
    </xf>
    <xf numFmtId="4" fontId="7" fillId="3" borderId="26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4" fontId="7" fillId="0" borderId="38" xfId="0" applyNumberFormat="1" applyFont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>
      <alignment vertical="justify"/>
    </xf>
    <xf numFmtId="0" fontId="7" fillId="3" borderId="53" xfId="0" applyFont="1" applyFill="1" applyBorder="1" applyAlignment="1">
      <alignment horizontal="left" vertical="center" wrapText="1"/>
    </xf>
    <xf numFmtId="1" fontId="9" fillId="3" borderId="32" xfId="0" applyNumberFormat="1" applyFont="1" applyFill="1" applyBorder="1" applyAlignment="1">
      <alignment horizontal="center" vertical="center"/>
    </xf>
    <xf numFmtId="167" fontId="7" fillId="0" borderId="28" xfId="0" applyNumberFormat="1" applyFont="1" applyBorder="1" applyAlignment="1" applyProtection="1">
      <alignment vertical="center"/>
      <protection locked="0"/>
    </xf>
    <xf numFmtId="167" fontId="7" fillId="0" borderId="53" xfId="0" applyNumberFormat="1" applyFont="1" applyBorder="1" applyAlignment="1" applyProtection="1">
      <alignment vertical="center"/>
      <protection locked="0"/>
    </xf>
    <xf numFmtId="167" fontId="7" fillId="0" borderId="32" xfId="0" applyNumberFormat="1" applyFont="1" applyBorder="1" applyAlignment="1" applyProtection="1">
      <alignment vertical="center"/>
      <protection locked="0"/>
    </xf>
    <xf numFmtId="167" fontId="7" fillId="0" borderId="29" xfId="0" applyNumberFormat="1" applyFont="1" applyBorder="1" applyAlignment="1" applyProtection="1">
      <alignment vertical="center"/>
      <protection locked="0"/>
    </xf>
    <xf numFmtId="0" fontId="4" fillId="3" borderId="8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4" fontId="5" fillId="3" borderId="53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 wrapText="1"/>
    </xf>
    <xf numFmtId="4" fontId="5" fillId="3" borderId="89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 wrapText="1"/>
    </xf>
    <xf numFmtId="4" fontId="7" fillId="0" borderId="34" xfId="0" applyNumberFormat="1" applyFont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12" fillId="2" borderId="12" xfId="0" applyFont="1" applyFill="1" applyBorder="1" applyAlignment="1">
      <alignment horizontal="right" wrapText="1"/>
    </xf>
    <xf numFmtId="0" fontId="12" fillId="2" borderId="10" xfId="0" applyFont="1" applyFill="1" applyBorder="1" applyAlignment="1">
      <alignment horizontal="right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4" fontId="7" fillId="0" borderId="37" xfId="0" applyNumberFormat="1" applyFont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>
      <alignment horizontal="right" wrapText="1"/>
    </xf>
    <xf numFmtId="4" fontId="7" fillId="0" borderId="28" xfId="0" applyNumberFormat="1" applyFont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right" wrapText="1"/>
    </xf>
    <xf numFmtId="4" fontId="7" fillId="0" borderId="66" xfId="0" applyNumberFormat="1" applyFont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 applyProtection="1">
      <alignment vertical="center"/>
      <protection locked="0"/>
    </xf>
    <xf numFmtId="4" fontId="7" fillId="0" borderId="28" xfId="0" applyNumberFormat="1" applyFont="1" applyBorder="1" applyAlignment="1" applyProtection="1">
      <alignment vertical="center"/>
      <protection locked="0"/>
    </xf>
    <xf numFmtId="4" fontId="7" fillId="0" borderId="13" xfId="0" applyNumberFormat="1" applyFont="1" applyBorder="1" applyAlignment="1" applyProtection="1">
      <alignment vertical="center"/>
      <protection locked="0"/>
    </xf>
    <xf numFmtId="4" fontId="7" fillId="0" borderId="53" xfId="0" applyNumberFormat="1" applyFont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right" vertical="center" wrapText="1"/>
    </xf>
    <xf numFmtId="4" fontId="7" fillId="0" borderId="37" xfId="0" applyNumberFormat="1" applyFont="1" applyBorder="1" applyAlignment="1" applyProtection="1">
      <alignment vertical="center"/>
      <protection locked="0"/>
    </xf>
    <xf numFmtId="0" fontId="7" fillId="3" borderId="3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4" fontId="12" fillId="0" borderId="53" xfId="0" applyNumberFormat="1" applyFont="1" applyBorder="1" applyAlignment="1" applyProtection="1">
      <alignment horizontal="right" vertical="center"/>
      <protection locked="0"/>
    </xf>
    <xf numFmtId="4" fontId="7" fillId="0" borderId="53" xfId="0" applyNumberFormat="1" applyFont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54" fillId="0" borderId="97" xfId="0" applyNumberFormat="1" applyFont="1" applyBorder="1" applyAlignment="1" applyProtection="1">
      <alignment horizontal="center"/>
      <protection locked="0"/>
    </xf>
    <xf numFmtId="3" fontId="54" fillId="0" borderId="63" xfId="0" applyNumberFormat="1" applyFont="1" applyBorder="1" applyAlignment="1" applyProtection="1">
      <alignment horizontal="center"/>
      <protection locked="0"/>
    </xf>
    <xf numFmtId="3" fontId="54" fillId="0" borderId="10" xfId="0" applyNumberFormat="1" applyFont="1" applyBorder="1" applyAlignment="1" applyProtection="1">
      <alignment horizontal="center"/>
      <protection locked="0"/>
    </xf>
    <xf numFmtId="3" fontId="54" fillId="0" borderId="11" xfId="0" applyNumberFormat="1" applyFont="1" applyBorder="1" applyAlignment="1" applyProtection="1">
      <alignment horizontal="center"/>
      <protection locked="0"/>
    </xf>
    <xf numFmtId="3" fontId="7" fillId="0" borderId="11" xfId="0" applyNumberFormat="1" applyFont="1" applyBorder="1" applyProtection="1">
      <protection locked="0"/>
    </xf>
    <xf numFmtId="3" fontId="7" fillId="0" borderId="30" xfId="0" applyNumberFormat="1" applyFont="1" applyBorder="1" applyProtection="1">
      <protection locked="0"/>
    </xf>
    <xf numFmtId="3" fontId="7" fillId="0" borderId="31" xfId="0" applyNumberFormat="1" applyFont="1" applyBorder="1" applyProtection="1">
      <protection locked="0"/>
    </xf>
    <xf numFmtId="3" fontId="54" fillId="0" borderId="98" xfId="0" applyNumberFormat="1" applyFont="1" applyBorder="1" applyAlignment="1" applyProtection="1">
      <alignment horizontal="center"/>
      <protection locked="0"/>
    </xf>
    <xf numFmtId="3" fontId="54" fillId="0" borderId="62" xfId="0" applyNumberFormat="1" applyFont="1" applyBorder="1" applyAlignment="1" applyProtection="1">
      <alignment horizontal="center"/>
      <protection locked="0"/>
    </xf>
    <xf numFmtId="3" fontId="54" fillId="0" borderId="37" xfId="0" applyNumberFormat="1" applyFont="1" applyBorder="1" applyAlignment="1" applyProtection="1">
      <alignment horizontal="center"/>
      <protection locked="0"/>
    </xf>
    <xf numFmtId="3" fontId="54" fillId="0" borderId="44" xfId="0" applyNumberFormat="1" applyFont="1" applyBorder="1" applyAlignment="1" applyProtection="1">
      <alignment horizontal="center"/>
      <protection locked="0"/>
    </xf>
    <xf numFmtId="3" fontId="54" fillId="0" borderId="14" xfId="0" applyNumberFormat="1" applyFont="1" applyBorder="1" applyAlignment="1" applyProtection="1">
      <alignment horizontal="center"/>
      <protection locked="0"/>
    </xf>
    <xf numFmtId="3" fontId="7" fillId="0" borderId="43" xfId="0" applyNumberFormat="1" applyFont="1" applyBorder="1" applyProtection="1">
      <protection locked="0"/>
    </xf>
    <xf numFmtId="3" fontId="7" fillId="0" borderId="36" xfId="0" applyNumberFormat="1" applyFont="1" applyBorder="1" applyProtection="1">
      <protection locked="0"/>
    </xf>
    <xf numFmtId="3" fontId="7" fillId="0" borderId="38" xfId="0" applyNumberFormat="1" applyFont="1" applyBorder="1" applyProtection="1">
      <protection locked="0"/>
    </xf>
    <xf numFmtId="0" fontId="13" fillId="2" borderId="90" xfId="0" applyFont="1" applyFill="1" applyBorder="1" applyAlignment="1">
      <alignment horizontal="center" vertical="center"/>
    </xf>
    <xf numFmtId="0" fontId="13" fillId="2" borderId="8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168" fontId="5" fillId="3" borderId="11" xfId="0" applyNumberFormat="1" applyFont="1" applyFill="1" applyBorder="1" applyAlignment="1">
      <alignment horizontal="right" vertical="center"/>
    </xf>
    <xf numFmtId="0" fontId="56" fillId="2" borderId="24" xfId="0" applyFont="1" applyFill="1" applyBorder="1" applyAlignment="1">
      <alignment vertical="center"/>
    </xf>
    <xf numFmtId="168" fontId="7" fillId="0" borderId="13" xfId="0" applyNumberFormat="1" applyFont="1" applyBorder="1" applyProtection="1">
      <protection locked="0"/>
    </xf>
    <xf numFmtId="0" fontId="56" fillId="2" borderId="26" xfId="0" applyFont="1" applyFill="1" applyBorder="1" applyAlignment="1">
      <alignment horizontal="center" vertical="center"/>
    </xf>
    <xf numFmtId="168" fontId="7" fillId="0" borderId="13" xfId="0" applyNumberFormat="1" applyFont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horizontal="center"/>
    </xf>
    <xf numFmtId="168" fontId="8" fillId="0" borderId="13" xfId="0" applyNumberFormat="1" applyFont="1" applyBorder="1" applyProtection="1">
      <protection locked="0"/>
    </xf>
    <xf numFmtId="0" fontId="56" fillId="2" borderId="26" xfId="0" applyFont="1" applyFill="1" applyBorder="1" applyAlignment="1">
      <alignment vertical="center"/>
    </xf>
    <xf numFmtId="168" fontId="8" fillId="3" borderId="13" xfId="0" applyNumberFormat="1" applyFont="1" applyFill="1" applyBorder="1"/>
    <xf numFmtId="168" fontId="6" fillId="0" borderId="13" xfId="0" applyNumberFormat="1" applyFont="1" applyBorder="1" applyProtection="1">
      <protection locked="0"/>
    </xf>
    <xf numFmtId="0" fontId="12" fillId="2" borderId="13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Protection="1">
      <protection locked="0"/>
    </xf>
    <xf numFmtId="4" fontId="7" fillId="3" borderId="13" xfId="0" applyNumberFormat="1" applyFont="1" applyFill="1" applyBorder="1"/>
    <xf numFmtId="4" fontId="8" fillId="0" borderId="13" xfId="0" applyNumberFormat="1" applyFont="1" applyBorder="1" applyProtection="1"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0" fontId="56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/>
    </xf>
    <xf numFmtId="4" fontId="8" fillId="0" borderId="13" xfId="0" applyNumberFormat="1" applyFont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>
      <alignment vertical="center"/>
    </xf>
    <xf numFmtId="4" fontId="7" fillId="3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Protection="1">
      <protection locked="0"/>
    </xf>
    <xf numFmtId="0" fontId="4" fillId="2" borderId="25" xfId="0" applyFont="1" applyFill="1" applyBorder="1" applyAlignment="1">
      <alignment horizontal="center"/>
    </xf>
    <xf numFmtId="4" fontId="8" fillId="0" borderId="13" xfId="0" applyNumberFormat="1" applyFont="1" applyBorder="1" applyAlignment="1" applyProtection="1">
      <alignment horizontal="right"/>
      <protection locked="0"/>
    </xf>
    <xf numFmtId="0" fontId="8" fillId="2" borderId="1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/>
    </xf>
    <xf numFmtId="4" fontId="4" fillId="0" borderId="13" xfId="0" applyNumberFormat="1" applyFont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9" fillId="2" borderId="13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" fontId="4" fillId="0" borderId="13" xfId="0" applyNumberFormat="1" applyFont="1" applyBorder="1" applyProtection="1">
      <protection locked="0"/>
    </xf>
    <xf numFmtId="49" fontId="5" fillId="2" borderId="13" xfId="0" applyNumberFormat="1" applyFont="1" applyFill="1" applyBorder="1" applyAlignment="1">
      <alignment horizontal="left" vertical="center"/>
    </xf>
    <xf numFmtId="4" fontId="7" fillId="0" borderId="13" xfId="0" applyNumberFormat="1" applyFont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4" fontId="5" fillId="0" borderId="28" xfId="0" applyNumberFormat="1" applyFont="1" applyBorder="1" applyAlignment="1" applyProtection="1">
      <alignment horizontal="right"/>
      <protection locked="0"/>
    </xf>
    <xf numFmtId="0" fontId="56" fillId="2" borderId="29" xfId="0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12" fillId="0" borderId="10" xfId="0" applyNumberFormat="1" applyFont="1" applyBorder="1" applyAlignment="1" applyProtection="1">
      <alignment horizontal="right" vertical="center" wrapText="1"/>
      <protection locked="0"/>
    </xf>
    <xf numFmtId="4" fontId="12" fillId="0" borderId="10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23" xfId="0" applyNumberFormat="1" applyFont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>
      <alignment horizontal="center" vertical="center" wrapText="1"/>
    </xf>
    <xf numFmtId="4" fontId="7" fillId="0" borderId="25" xfId="0" applyNumberFormat="1" applyFont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vertical="justify"/>
    </xf>
    <xf numFmtId="0" fontId="7" fillId="2" borderId="13" xfId="0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3" fontId="57" fillId="3" borderId="72" xfId="0" applyNumberFormat="1" applyFont="1" applyFill="1" applyBorder="1" applyAlignment="1">
      <alignment horizontal="right" vertical="center"/>
    </xf>
    <xf numFmtId="3" fontId="57" fillId="3" borderId="12" xfId="0" applyNumberFormat="1" applyFont="1" applyFill="1" applyBorder="1" applyAlignment="1">
      <alignment horizontal="right" vertical="center"/>
    </xf>
    <xf numFmtId="3" fontId="57" fillId="3" borderId="25" xfId="0" applyNumberFormat="1" applyFont="1" applyFill="1" applyBorder="1" applyAlignment="1">
      <alignment horizontal="center" vertical="center"/>
    </xf>
    <xf numFmtId="3" fontId="57" fillId="3" borderId="72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 applyProtection="1">
      <alignment horizontal="right" vertical="center"/>
      <protection locked="0"/>
    </xf>
    <xf numFmtId="4" fontId="9" fillId="0" borderId="13" xfId="0" applyNumberFormat="1" applyFont="1" applyBorder="1" applyAlignment="1" applyProtection="1">
      <alignment horizontal="right" vertical="center"/>
      <protection locked="0"/>
    </xf>
    <xf numFmtId="4" fontId="9" fillId="0" borderId="25" xfId="0" applyNumberFormat="1" applyFont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9" fontId="5" fillId="3" borderId="26" xfId="0" applyNumberFormat="1" applyFont="1" applyFill="1" applyBorder="1" applyAlignment="1">
      <alignment horizontal="center" vertical="center"/>
    </xf>
    <xf numFmtId="169" fontId="5" fillId="2" borderId="25" xfId="0" applyNumberFormat="1" applyFont="1" applyFill="1" applyBorder="1" applyAlignment="1">
      <alignment vertical="center"/>
    </xf>
    <xf numFmtId="169" fontId="7" fillId="0" borderId="12" xfId="0" applyNumberFormat="1" applyFont="1" applyBorder="1" applyAlignment="1" applyProtection="1">
      <alignment horizontal="right" vertical="center"/>
      <protection locked="0"/>
    </xf>
    <xf numFmtId="169" fontId="7" fillId="0" borderId="12" xfId="0" applyNumberFormat="1" applyFont="1" applyBorder="1" applyAlignment="1" applyProtection="1">
      <alignment horizontal="right" vertical="justify"/>
      <protection locked="0"/>
    </xf>
    <xf numFmtId="169" fontId="7" fillId="0" borderId="13" xfId="0" applyNumberFormat="1" applyFont="1" applyBorder="1" applyAlignment="1" applyProtection="1">
      <alignment horizontal="right" vertical="justify"/>
      <protection locked="0"/>
    </xf>
    <xf numFmtId="169" fontId="5" fillId="0" borderId="25" xfId="0" applyNumberFormat="1" applyFont="1" applyBorder="1" applyAlignment="1" applyProtection="1">
      <alignment vertical="justify"/>
      <protection locked="0"/>
    </xf>
    <xf numFmtId="169" fontId="5" fillId="0" borderId="12" xfId="0" applyNumberFormat="1" applyFont="1" applyBorder="1" applyAlignment="1" applyProtection="1">
      <alignment vertical="justify"/>
      <protection locked="0"/>
    </xf>
    <xf numFmtId="0" fontId="5" fillId="2" borderId="37" xfId="0" applyFont="1" applyFill="1" applyBorder="1" applyAlignment="1">
      <alignment vertical="center" wrapText="1"/>
    </xf>
    <xf numFmtId="168" fontId="7" fillId="0" borderId="37" xfId="0" applyNumberFormat="1" applyFont="1" applyBorder="1" applyAlignment="1" applyProtection="1">
      <alignment horizontal="center" vertical="justify"/>
      <protection locked="0"/>
    </xf>
    <xf numFmtId="168" fontId="7" fillId="0" borderId="37" xfId="0" applyNumberFormat="1" applyFont="1" applyBorder="1" applyAlignment="1" applyProtection="1">
      <alignment horizontal="right" vertical="justify"/>
      <protection locked="0"/>
    </xf>
    <xf numFmtId="4" fontId="7" fillId="0" borderId="37" xfId="0" applyNumberFormat="1" applyFont="1" applyBorder="1" applyAlignment="1" applyProtection="1">
      <alignment horizontal="right" vertical="justify"/>
      <protection locked="0"/>
    </xf>
    <xf numFmtId="168" fontId="7" fillId="0" borderId="14" xfId="0" applyNumberFormat="1" applyFont="1" applyBorder="1" applyAlignment="1" applyProtection="1">
      <alignment horizontal="right" vertical="justify"/>
      <protection locked="0"/>
    </xf>
    <xf numFmtId="4" fontId="5" fillId="0" borderId="36" xfId="0" applyNumberFormat="1" applyFont="1" applyBorder="1" applyAlignment="1" applyProtection="1">
      <alignment vertical="justify"/>
      <protection locked="0"/>
    </xf>
    <xf numFmtId="4" fontId="5" fillId="0" borderId="37" xfId="0" applyNumberFormat="1" applyFont="1" applyBorder="1" applyAlignment="1" applyProtection="1">
      <alignment vertical="justify"/>
      <protection locked="0"/>
    </xf>
    <xf numFmtId="0" fontId="5" fillId="2" borderId="28" xfId="0" applyFont="1" applyFill="1" applyBorder="1" applyAlignment="1">
      <alignment vertical="center"/>
    </xf>
    <xf numFmtId="0" fontId="7" fillId="2" borderId="88" xfId="0" applyFont="1" applyFill="1" applyBorder="1" applyAlignment="1">
      <alignment horizontal="center" vertical="center" wrapText="1"/>
    </xf>
    <xf numFmtId="4" fontId="5" fillId="3" borderId="86" xfId="0" applyNumberFormat="1" applyFont="1" applyFill="1" applyBorder="1" applyAlignment="1">
      <alignment horizontal="center" vertical="center"/>
    </xf>
    <xf numFmtId="4" fontId="5" fillId="3" borderId="32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9" fontId="4" fillId="2" borderId="103" xfId="0" applyNumberFormat="1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left" vertical="center"/>
    </xf>
    <xf numFmtId="0" fontId="7" fillId="2" borderId="104" xfId="0" applyFont="1" applyFill="1" applyBorder="1" applyAlignment="1">
      <alignment horizontal="center" vertical="center"/>
    </xf>
    <xf numFmtId="4" fontId="7" fillId="3" borderId="104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/>
    </xf>
    <xf numFmtId="0" fontId="7" fillId="2" borderId="98" xfId="0" applyFont="1" applyFill="1" applyBorder="1" applyAlignment="1">
      <alignment horizontal="center" vertical="center"/>
    </xf>
    <xf numFmtId="4" fontId="7" fillId="0" borderId="98" xfId="0" applyNumberFormat="1" applyFont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>
      <alignment horizontal="left" vertical="center"/>
    </xf>
    <xf numFmtId="0" fontId="5" fillId="2" borderId="98" xfId="0" applyFont="1" applyFill="1" applyBorder="1" applyAlignment="1">
      <alignment horizontal="center" vertical="center"/>
    </xf>
    <xf numFmtId="4" fontId="5" fillId="3" borderId="98" xfId="0" applyNumberFormat="1" applyFont="1" applyFill="1" applyBorder="1" applyAlignment="1">
      <alignment horizontal="center" vertical="center"/>
    </xf>
    <xf numFmtId="4" fontId="7" fillId="3" borderId="98" xfId="0" applyNumberFormat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4" fontId="7" fillId="0" borderId="98" xfId="0" applyNumberFormat="1" applyFont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>
      <alignment horizontal="left" vertical="center"/>
    </xf>
    <xf numFmtId="4" fontId="16" fillId="0" borderId="98" xfId="0" applyNumberFormat="1" applyFont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2" borderId="103" xfId="0" applyFont="1" applyFill="1" applyBorder="1" applyAlignment="1">
      <alignment horizontal="center" vertical="center"/>
    </xf>
    <xf numFmtId="4" fontId="47" fillId="0" borderId="103" xfId="0" applyNumberFormat="1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>
      <alignment horizontal="left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5" fillId="2" borderId="22" xfId="0" applyFont="1" applyFill="1" applyBorder="1" applyAlignment="1">
      <alignment horizontal="center" vertical="center" wrapText="1"/>
    </xf>
    <xf numFmtId="0" fontId="55" fillId="2" borderId="6" xfId="0" applyFont="1" applyFill="1" applyBorder="1" applyAlignment="1">
      <alignment horizontal="center" vertical="center" wrapText="1"/>
    </xf>
    <xf numFmtId="0" fontId="55" fillId="2" borderId="20" xfId="0" applyFont="1" applyFill="1" applyBorder="1" applyAlignment="1">
      <alignment horizontal="center" vertical="center" wrapText="1"/>
    </xf>
    <xf numFmtId="0" fontId="5" fillId="2" borderId="10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vertical="center"/>
    </xf>
    <xf numFmtId="4" fontId="5" fillId="2" borderId="97" xfId="0" applyNumberFormat="1" applyFont="1" applyFill="1" applyBorder="1" applyAlignment="1">
      <alignment horizontal="center"/>
    </xf>
    <xf numFmtId="4" fontId="5" fillId="2" borderId="63" xfId="0" applyNumberFormat="1" applyFont="1" applyFill="1" applyBorder="1" applyAlignment="1">
      <alignment horizontal="center"/>
    </xf>
    <xf numFmtId="4" fontId="5" fillId="2" borderId="6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170" fontId="44" fillId="2" borderId="30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vertical="center"/>
    </xf>
    <xf numFmtId="4" fontId="4" fillId="0" borderId="98" xfId="0" applyNumberFormat="1" applyFont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98" xfId="0" applyNumberFormat="1" applyFont="1" applyFill="1" applyBorder="1" applyAlignment="1">
      <alignment horizontal="center" vertical="center"/>
    </xf>
    <xf numFmtId="4" fontId="4" fillId="2" borderId="63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70" fontId="61" fillId="2" borderId="25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2" borderId="105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vertical="center"/>
    </xf>
    <xf numFmtId="4" fontId="4" fillId="2" borderId="40" xfId="0" applyNumberFormat="1" applyFont="1" applyFill="1" applyBorder="1" applyAlignment="1">
      <alignment horizontal="center" vertical="center"/>
    </xf>
    <xf numFmtId="0" fontId="9" fillId="0" borderId="85" xfId="0" applyFont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>
      <alignment horizontal="right" vertical="center"/>
    </xf>
    <xf numFmtId="4" fontId="4" fillId="2" borderId="63" xfId="0" applyNumberFormat="1" applyFont="1" applyFill="1" applyBorder="1"/>
    <xf numFmtId="170" fontId="62" fillId="2" borderId="25" xfId="0" applyNumberFormat="1" applyFont="1" applyFill="1" applyBorder="1" applyAlignment="1">
      <alignment horizontal="right"/>
    </xf>
    <xf numFmtId="0" fontId="4" fillId="0" borderId="85" xfId="0" applyFont="1" applyBorder="1" applyAlignment="1" applyProtection="1">
      <alignment vertical="center"/>
      <protection locked="0"/>
    </xf>
    <xf numFmtId="4" fontId="4" fillId="0" borderId="98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" fontId="4" fillId="0" borderId="98" xfId="0" applyNumberFormat="1" applyFont="1" applyBorder="1" applyAlignment="1" applyProtection="1">
      <alignment vertical="center"/>
      <protection locked="0"/>
    </xf>
    <xf numFmtId="4" fontId="4" fillId="0" borderId="13" xfId="0" applyNumberFormat="1" applyFont="1" applyBorder="1" applyAlignment="1" applyProtection="1">
      <alignment vertical="center"/>
      <protection locked="0"/>
    </xf>
    <xf numFmtId="4" fontId="4" fillId="2" borderId="105" xfId="0" applyNumberFormat="1" applyFont="1" applyFill="1" applyBorder="1" applyAlignment="1">
      <alignment horizontal="center" vertical="center"/>
    </xf>
    <xf numFmtId="4" fontId="4" fillId="2" borderId="100" xfId="0" applyNumberFormat="1" applyFont="1" applyFill="1" applyBorder="1" applyAlignment="1">
      <alignment horizontal="center" vertical="center"/>
    </xf>
    <xf numFmtId="4" fontId="4" fillId="2" borderId="84" xfId="0" applyNumberFormat="1" applyFont="1" applyFill="1" applyBorder="1" applyAlignment="1">
      <alignment horizontal="center" vertical="center"/>
    </xf>
    <xf numFmtId="4" fontId="4" fillId="2" borderId="37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0" fontId="9" fillId="2" borderId="85" xfId="2" applyFont="1" applyFill="1" applyBorder="1" applyAlignment="1">
      <alignment vertical="center" wrapText="1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>
      <alignment horizontal="right" vertical="center"/>
    </xf>
    <xf numFmtId="0" fontId="4" fillId="0" borderId="27" xfId="0" applyFont="1" applyBorder="1" applyAlignment="1" applyProtection="1">
      <alignment vertical="center"/>
      <protection locked="0"/>
    </xf>
    <xf numFmtId="4" fontId="4" fillId="0" borderId="105" xfId="0" applyNumberFormat="1" applyFont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53" xfId="0" applyNumberFormat="1" applyFont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4" fontId="15" fillId="2" borderId="20" xfId="0" applyNumberFormat="1" applyFont="1" applyFill="1" applyBorder="1" applyAlignment="1">
      <alignment horizontal="center" vertical="center"/>
    </xf>
    <xf numFmtId="4" fontId="4" fillId="2" borderId="99" xfId="0" applyNumberFormat="1" applyFont="1" applyFill="1" applyBorder="1" applyAlignment="1">
      <alignment horizontal="center" vertical="center"/>
    </xf>
    <xf numFmtId="4" fontId="15" fillId="2" borderId="99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/>
    </xf>
    <xf numFmtId="4" fontId="4" fillId="2" borderId="89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58" xfId="0" applyNumberFormat="1" applyFont="1" applyFill="1" applyBorder="1" applyAlignment="1">
      <alignment horizontal="center" vertical="center"/>
    </xf>
    <xf numFmtId="4" fontId="4" fillId="2" borderId="57" xfId="0" applyNumberFormat="1" applyFont="1" applyFill="1" applyBorder="1" applyAlignment="1">
      <alignment horizontal="center" vertical="center"/>
    </xf>
    <xf numFmtId="164" fontId="4" fillId="2" borderId="57" xfId="0" applyNumberFormat="1" applyFont="1" applyFill="1" applyBorder="1" applyAlignment="1">
      <alignment horizontal="center"/>
    </xf>
    <xf numFmtId="4" fontId="4" fillId="2" borderId="65" xfId="0" applyNumberFormat="1" applyFont="1" applyFill="1" applyBorder="1" applyAlignment="1">
      <alignment horizontal="center"/>
    </xf>
    <xf numFmtId="170" fontId="4" fillId="2" borderId="86" xfId="0" applyNumberFormat="1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vertical="center"/>
    </xf>
    <xf numFmtId="4" fontId="5" fillId="2" borderId="97" xfId="0" applyNumberFormat="1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4" fontId="5" fillId="2" borderId="47" xfId="0" applyNumberFormat="1" applyFont="1" applyFill="1" applyBorder="1" applyAlignment="1">
      <alignment horizontal="center" vertical="center"/>
    </xf>
    <xf numFmtId="4" fontId="5" fillId="2" borderId="104" xfId="0" applyNumberFormat="1" applyFont="1" applyFill="1" applyBorder="1" applyAlignment="1">
      <alignment horizontal="center" vertical="center"/>
    </xf>
    <xf numFmtId="4" fontId="5" fillId="2" borderId="45" xfId="0" applyNumberFormat="1" applyFont="1" applyFill="1" applyBorder="1" applyAlignment="1">
      <alignment horizontal="center" vertical="center"/>
    </xf>
    <xf numFmtId="4" fontId="15" fillId="2" borderId="30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31" xfId="0" applyNumberFormat="1" applyFont="1" applyFill="1" applyBorder="1" applyAlignment="1">
      <alignment horizontal="center" vertical="center"/>
    </xf>
    <xf numFmtId="170" fontId="5" fillId="2" borderId="6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vertical="center"/>
    </xf>
    <xf numFmtId="4" fontId="15" fillId="2" borderId="98" xfId="0" applyNumberFormat="1" applyFont="1" applyFill="1" applyBorder="1" applyAlignment="1">
      <alignment horizontal="center" vertical="center"/>
    </xf>
    <xf numFmtId="4" fontId="15" fillId="2" borderId="72" xfId="0" applyNumberFormat="1" applyFont="1" applyFill="1" applyBorder="1" applyAlignment="1">
      <alignment horizontal="center" vertical="center"/>
    </xf>
    <xf numFmtId="4" fontId="15" fillId="2" borderId="40" xfId="0" applyNumberFormat="1" applyFont="1" applyFill="1" applyBorder="1" applyAlignment="1">
      <alignment horizontal="center" vertical="center"/>
    </xf>
    <xf numFmtId="4" fontId="15" fillId="2" borderId="39" xfId="0" applyNumberFormat="1" applyFont="1" applyFill="1" applyBorder="1" applyAlignment="1">
      <alignment horizontal="center" vertical="center"/>
    </xf>
    <xf numFmtId="4" fontId="15" fillId="2" borderId="25" xfId="0" applyNumberFormat="1" applyFont="1" applyFill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170" fontId="15" fillId="2" borderId="26" xfId="0" applyNumberFormat="1" applyFont="1" applyFill="1" applyBorder="1" applyAlignment="1">
      <alignment horizontal="center"/>
    </xf>
    <xf numFmtId="16" fontId="4" fillId="2" borderId="39" xfId="0" applyNumberFormat="1" applyFont="1" applyFill="1" applyBorder="1" applyAlignment="1">
      <alignment horizontal="center" vertical="center"/>
    </xf>
    <xf numFmtId="4" fontId="4" fillId="0" borderId="72" xfId="0" applyNumberFormat="1" applyFont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vertical="center"/>
    </xf>
    <xf numFmtId="10" fontId="63" fillId="2" borderId="46" xfId="2" applyNumberFormat="1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center" vertical="center"/>
    </xf>
    <xf numFmtId="0" fontId="4" fillId="0" borderId="98" xfId="0" applyFont="1" applyBorder="1" applyAlignment="1" applyProtection="1">
      <alignment vertical="center"/>
      <protection locked="0"/>
    </xf>
    <xf numFmtId="16" fontId="4" fillId="2" borderId="13" xfId="0" applyNumberFormat="1" applyFont="1" applyFill="1" applyBorder="1" applyAlignment="1">
      <alignment horizontal="center" vertical="center"/>
    </xf>
    <xf numFmtId="0" fontId="4" fillId="0" borderId="98" xfId="0" applyFont="1" applyBorder="1" applyAlignment="1" applyProtection="1">
      <alignment vertical="center" wrapText="1"/>
      <protection locked="0"/>
    </xf>
    <xf numFmtId="0" fontId="4" fillId="0" borderId="105" xfId="0" applyFont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>
      <alignment horizontal="center" vertical="center"/>
    </xf>
    <xf numFmtId="0" fontId="4" fillId="2" borderId="106" xfId="0" applyFont="1" applyFill="1" applyBorder="1" applyAlignment="1">
      <alignment horizontal="center" vertical="center"/>
    </xf>
    <xf numFmtId="0" fontId="12" fillId="0" borderId="103" xfId="0" applyFont="1" applyBorder="1" applyAlignment="1" applyProtection="1">
      <alignment vertical="center"/>
      <protection locked="0"/>
    </xf>
    <xf numFmtId="4" fontId="4" fillId="0" borderId="103" xfId="0" applyNumberFormat="1" applyFont="1" applyBorder="1" applyAlignment="1" applyProtection="1">
      <alignment vertical="center"/>
      <protection locked="0"/>
    </xf>
    <xf numFmtId="4" fontId="4" fillId="0" borderId="102" xfId="0" applyNumberFormat="1" applyFont="1" applyBorder="1" applyAlignment="1" applyProtection="1">
      <alignment vertical="center"/>
      <protection locked="0"/>
    </xf>
    <xf numFmtId="4" fontId="4" fillId="0" borderId="53" xfId="0" applyNumberFormat="1" applyFont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>
      <alignment horizontal="right" vertical="center"/>
    </xf>
    <xf numFmtId="4" fontId="4" fillId="2" borderId="106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right" vertical="center"/>
    </xf>
    <xf numFmtId="4" fontId="16" fillId="2" borderId="29" xfId="0" applyNumberFormat="1" applyFont="1" applyFill="1" applyBorder="1" applyAlignment="1">
      <alignment vertical="center"/>
    </xf>
    <xf numFmtId="10" fontId="63" fillId="2" borderId="52" xfId="2" applyNumberFormat="1" applyFont="1" applyFill="1" applyBorder="1" applyAlignment="1">
      <alignment horizontal="right" wrapText="1"/>
    </xf>
    <xf numFmtId="1" fontId="54" fillId="0" borderId="10" xfId="0" applyNumberFormat="1" applyFont="1" applyBorder="1" applyAlignment="1" applyProtection="1">
      <alignment horizontal="center"/>
      <protection locked="0"/>
    </xf>
    <xf numFmtId="1" fontId="54" fillId="0" borderId="11" xfId="0" applyNumberFormat="1" applyFont="1" applyBorder="1" applyAlignment="1" applyProtection="1">
      <alignment horizontal="center"/>
      <protection locked="0"/>
    </xf>
    <xf numFmtId="1" fontId="54" fillId="0" borderId="12" xfId="0" applyNumberFormat="1" applyFont="1" applyBorder="1" applyAlignment="1" applyProtection="1">
      <alignment horizontal="center"/>
      <protection locked="0"/>
    </xf>
    <xf numFmtId="1" fontId="54" fillId="0" borderId="13" xfId="0" applyNumberFormat="1" applyFont="1" applyBorder="1" applyAlignment="1" applyProtection="1">
      <alignment horizontal="center"/>
      <protection locked="0"/>
    </xf>
    <xf numFmtId="1" fontId="54" fillId="0" borderId="37" xfId="0" applyNumberFormat="1" applyFont="1" applyBorder="1" applyAlignment="1" applyProtection="1">
      <alignment horizontal="center"/>
      <protection locked="0"/>
    </xf>
    <xf numFmtId="1" fontId="54" fillId="0" borderId="44" xfId="0" applyNumberFormat="1" applyFont="1" applyBorder="1" applyAlignment="1" applyProtection="1">
      <alignment horizontal="center"/>
      <protection locked="0"/>
    </xf>
    <xf numFmtId="1" fontId="54" fillId="0" borderId="14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4" fillId="2" borderId="6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right" vertical="center"/>
    </xf>
    <xf numFmtId="0" fontId="27" fillId="0" borderId="5" xfId="0" applyFont="1" applyBorder="1" applyAlignment="1">
      <alignment horizontal="right"/>
    </xf>
    <xf numFmtId="0" fontId="43" fillId="2" borderId="6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47" xfId="0" applyFont="1" applyFill="1" applyBorder="1" applyAlignment="1">
      <alignment horizontal="center" vertical="center"/>
    </xf>
    <xf numFmtId="0" fontId="43" fillId="2" borderId="4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" fontId="43" fillId="2" borderId="6" xfId="0" applyNumberFormat="1" applyFont="1" applyFill="1" applyBorder="1" applyAlignment="1">
      <alignment horizontal="center" vertical="center"/>
    </xf>
    <xf numFmtId="4" fontId="43" fillId="2" borderId="21" xfId="0" applyNumberFormat="1" applyFont="1" applyFill="1" applyBorder="1" applyAlignment="1">
      <alignment horizontal="center" vertical="center"/>
    </xf>
    <xf numFmtId="4" fontId="43" fillId="2" borderId="2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15" fillId="2" borderId="80" xfId="0" applyFont="1" applyFill="1" applyBorder="1" applyAlignment="1">
      <alignment horizontal="center" vertical="center" wrapText="1"/>
    </xf>
    <xf numFmtId="0" fontId="15" fillId="2" borderId="81" xfId="0" applyFont="1" applyFill="1" applyBorder="1" applyAlignment="1">
      <alignment horizontal="center" vertical="center" wrapText="1"/>
    </xf>
    <xf numFmtId="0" fontId="15" fillId="2" borderId="82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48" fillId="0" borderId="5" xfId="0" applyFont="1" applyBorder="1" applyAlignment="1" applyProtection="1">
      <alignment horizontal="right"/>
    </xf>
    <xf numFmtId="3" fontId="13" fillId="2" borderId="9" xfId="0" applyNumberFormat="1" applyFont="1" applyFill="1" applyBorder="1" applyAlignment="1">
      <alignment horizontal="center" vertical="center" wrapText="1"/>
    </xf>
    <xf numFmtId="3" fontId="13" fillId="2" borderId="31" xfId="0" applyNumberFormat="1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3" fontId="13" fillId="2" borderId="37" xfId="0" applyNumberFormat="1" applyFont="1" applyFill="1" applyBorder="1" applyAlignment="1">
      <alignment horizontal="center" vertical="center" wrapText="1"/>
    </xf>
    <xf numFmtId="3" fontId="13" fillId="2" borderId="44" xfId="0" applyNumberFormat="1" applyFont="1" applyFill="1" applyBorder="1" applyAlignment="1">
      <alignment horizontal="center" vertical="center" wrapText="1"/>
    </xf>
    <xf numFmtId="3" fontId="13" fillId="2" borderId="66" xfId="0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vertical="center" wrapText="1"/>
    </xf>
    <xf numFmtId="3" fontId="13" fillId="2" borderId="84" xfId="0" applyNumberFormat="1" applyFont="1" applyFill="1" applyBorder="1" applyAlignment="1">
      <alignment horizontal="center" vertical="center" wrapText="1"/>
    </xf>
    <xf numFmtId="3" fontId="13" fillId="2" borderId="85" xfId="0" applyNumberFormat="1" applyFont="1" applyFill="1" applyBorder="1" applyAlignment="1">
      <alignment horizontal="center" vertical="center" wrapText="1"/>
    </xf>
    <xf numFmtId="3" fontId="13" fillId="2" borderId="43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 wrapText="1"/>
    </xf>
    <xf numFmtId="3" fontId="13" fillId="2" borderId="42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right" vertical="justify"/>
    </xf>
    <xf numFmtId="3" fontId="13" fillId="3" borderId="14" xfId="0" applyNumberFormat="1" applyFont="1" applyFill="1" applyBorder="1" applyAlignment="1">
      <alignment horizontal="center" vertical="center" wrapText="1"/>
    </xf>
    <xf numFmtId="3" fontId="13" fillId="3" borderId="84" xfId="0" applyNumberFormat="1" applyFont="1" applyFill="1" applyBorder="1" applyAlignment="1">
      <alignment horizontal="center" vertical="center" wrapText="1"/>
    </xf>
    <xf numFmtId="3" fontId="13" fillId="3" borderId="85" xfId="0" applyNumberFormat="1" applyFont="1" applyFill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center" vertical="center" wrapText="1"/>
    </xf>
    <xf numFmtId="3" fontId="13" fillId="3" borderId="64" xfId="0" applyNumberFormat="1" applyFont="1" applyFill="1" applyBorder="1" applyAlignment="1">
      <alignment horizontal="center" vertical="center" wrapText="1"/>
    </xf>
    <xf numFmtId="3" fontId="13" fillId="3" borderId="46" xfId="0" applyNumberFormat="1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88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13" fillId="3" borderId="31" xfId="0" applyNumberFormat="1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13" fillId="3" borderId="67" xfId="0" applyFont="1" applyFill="1" applyBorder="1" applyAlignment="1">
      <alignment horizontal="center" vertical="center" wrapText="1"/>
    </xf>
    <xf numFmtId="0" fontId="13" fillId="3" borderId="86" xfId="0" applyFont="1" applyFill="1" applyBorder="1" applyAlignment="1">
      <alignment horizontal="center" vertical="center" wrapText="1"/>
    </xf>
    <xf numFmtId="3" fontId="13" fillId="3" borderId="37" xfId="0" applyNumberFormat="1" applyFont="1" applyFill="1" applyBorder="1" applyAlignment="1">
      <alignment horizontal="center" vertical="center" wrapText="1"/>
    </xf>
    <xf numFmtId="3" fontId="13" fillId="3" borderId="44" xfId="0" applyNumberFormat="1" applyFont="1" applyFill="1" applyBorder="1" applyAlignment="1">
      <alignment horizontal="center" vertical="center" wrapText="1"/>
    </xf>
    <xf numFmtId="3" fontId="13" fillId="3" borderId="66" xfId="0" applyNumberFormat="1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169" fontId="7" fillId="0" borderId="13" xfId="0" applyNumberFormat="1" applyFont="1" applyBorder="1" applyAlignment="1" applyProtection="1">
      <alignment horizontal="center" vertical="center"/>
      <protection locked="0"/>
    </xf>
    <xf numFmtId="169" fontId="7" fillId="0" borderId="40" xfId="0" applyNumberFormat="1" applyFont="1" applyBorder="1" applyAlignment="1" applyProtection="1">
      <alignment horizontal="center" vertical="center"/>
      <protection locked="0"/>
    </xf>
    <xf numFmtId="169" fontId="7" fillId="0" borderId="72" xfId="0" applyNumberFormat="1" applyFont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>
      <alignment horizontal="center" vertical="center"/>
    </xf>
    <xf numFmtId="4" fontId="5" fillId="3" borderId="101" xfId="0" applyNumberFormat="1" applyFont="1" applyFill="1" applyBorder="1" applyAlignment="1">
      <alignment horizontal="center" vertical="center"/>
    </xf>
    <xf numFmtId="4" fontId="5" fillId="3" borderId="102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>
      <alignment horizontal="center" vertical="center"/>
    </xf>
    <xf numFmtId="0" fontId="13" fillId="2" borderId="93" xfId="0" applyFont="1" applyFill="1" applyBorder="1" applyAlignment="1">
      <alignment horizontal="center" vertical="center"/>
    </xf>
    <xf numFmtId="0" fontId="13" fillId="2" borderId="95" xfId="0" applyFont="1" applyFill="1" applyBorder="1" applyAlignment="1">
      <alignment horizontal="center" vertical="center"/>
    </xf>
    <xf numFmtId="3" fontId="13" fillId="2" borderId="100" xfId="0" applyNumberFormat="1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13" fillId="2" borderId="64" xfId="0" applyNumberFormat="1" applyFont="1" applyFill="1" applyBorder="1" applyAlignment="1">
      <alignment horizontal="center" vertical="center" wrapText="1"/>
    </xf>
    <xf numFmtId="3" fontId="13" fillId="2" borderId="63" xfId="0" applyNumberFormat="1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center" vertical="center" wrapText="1"/>
    </xf>
    <xf numFmtId="3" fontId="13" fillId="2" borderId="47" xfId="0" applyNumberFormat="1" applyFont="1" applyFill="1" applyBorder="1" applyAlignment="1">
      <alignment horizontal="center" vertical="center" wrapText="1"/>
    </xf>
    <xf numFmtId="3" fontId="13" fillId="2" borderId="48" xfId="0" applyNumberFormat="1" applyFont="1" applyFill="1" applyBorder="1" applyAlignment="1">
      <alignment horizontal="center" vertical="center" wrapText="1"/>
    </xf>
    <xf numFmtId="3" fontId="13" fillId="2" borderId="46" xfId="0" applyNumberFormat="1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55" fillId="0" borderId="104" xfId="0" applyFont="1" applyBorder="1" applyAlignment="1" applyProtection="1">
      <alignment horizontal="center" vertical="center" wrapText="1"/>
      <protection locked="0"/>
    </xf>
    <xf numFmtId="0" fontId="55" fillId="0" borderId="103" xfId="0" applyFont="1" applyBorder="1" applyAlignment="1" applyProtection="1">
      <alignment horizontal="center" vertical="center" wrapText="1"/>
      <protection locked="0"/>
    </xf>
    <xf numFmtId="0" fontId="55" fillId="2" borderId="92" xfId="0" applyFont="1" applyFill="1" applyBorder="1" applyAlignment="1">
      <alignment horizontal="center" vertical="center"/>
    </xf>
    <xf numFmtId="0" fontId="55" fillId="2" borderId="95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6" xfId="0" applyFont="1" applyBorder="1" applyAlignment="1" applyProtection="1">
      <alignment horizontal="right" vertical="center" wrapText="1"/>
      <protection locked="0"/>
    </xf>
    <xf numFmtId="0" fontId="55" fillId="0" borderId="21" xfId="0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Border="1" applyAlignment="1" applyProtection="1">
      <alignment horizontal="center" vertical="center" wrapText="1"/>
      <protection locked="0"/>
    </xf>
    <xf numFmtId="0" fontId="55" fillId="0" borderId="95" xfId="0" applyFont="1" applyBorder="1" applyAlignment="1" applyProtection="1">
      <alignment horizontal="center" vertical="center" wrapText="1"/>
      <protection locked="0"/>
    </xf>
    <xf numFmtId="0" fontId="55" fillId="2" borderId="6" xfId="0" applyFont="1" applyFill="1" applyBorder="1" applyAlignment="1">
      <alignment horizontal="center" vertical="center" wrapText="1"/>
    </xf>
    <xf numFmtId="0" fontId="55" fillId="2" borderId="22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horizontal="center" vertical="center" wrapText="1"/>
    </xf>
    <xf numFmtId="0" fontId="54" fillId="2" borderId="52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right" wrapText="1"/>
    </xf>
  </cellXfs>
  <cellStyles count="3">
    <cellStyle name="Įprastas" xfId="0" builtinId="0"/>
    <cellStyle name="Kablelis" xfId="1" builtinId="3"/>
    <cellStyle name="Normal 2" xfId="2" xr:uid="{00000000-0005-0000-0000-000002000000}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topLeftCell="A34" workbookViewId="0">
      <selection activeCell="C21" sqref="C21:C28 C30:C31"/>
    </sheetView>
  </sheetViews>
  <sheetFormatPr defaultRowHeight="1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>
      <c r="A1" s="990" t="s">
        <v>0</v>
      </c>
      <c r="B1" s="991"/>
      <c r="C1" s="992"/>
    </row>
    <row r="2" spans="1:5" s="1" customFormat="1">
      <c r="A2" s="990" t="s">
        <v>1</v>
      </c>
      <c r="B2" s="991"/>
      <c r="C2" s="992"/>
    </row>
    <row r="3" spans="1:5" s="1" customFormat="1">
      <c r="A3" s="993"/>
      <c r="B3" s="994"/>
      <c r="C3" s="995"/>
    </row>
    <row r="4" spans="1:5" s="1" customFormat="1">
      <c r="A4" s="3"/>
      <c r="B4" s="3"/>
      <c r="C4" s="3"/>
    </row>
    <row r="5" spans="1:5" s="1" customFormat="1">
      <c r="A5" s="996" t="s">
        <v>2</v>
      </c>
      <c r="B5" s="997"/>
      <c r="C5" s="998"/>
    </row>
    <row r="6" spans="1:5" s="1" customFormat="1">
      <c r="A6" s="3"/>
      <c r="B6" s="3"/>
      <c r="C6" s="3"/>
    </row>
    <row r="7" spans="1:5" s="1" customFormat="1">
      <c r="A7" s="4"/>
      <c r="B7" s="4"/>
      <c r="C7" s="4"/>
    </row>
    <row r="8" spans="1:5" s="1" customFormat="1" ht="20.25" customHeight="1" thickBot="1">
      <c r="A8" s="989" t="s">
        <v>3</v>
      </c>
      <c r="B8" s="989"/>
      <c r="C8" s="989"/>
      <c r="D8" s="5"/>
      <c r="E8" s="5"/>
    </row>
    <row r="9" spans="1:5" s="1" customFormat="1" ht="15.75" thickBot="1">
      <c r="A9" s="174" t="s">
        <v>4</v>
      </c>
      <c r="B9" s="175" t="s">
        <v>5</v>
      </c>
      <c r="C9" s="176" t="s">
        <v>1599</v>
      </c>
      <c r="E9" s="6"/>
    </row>
    <row r="10" spans="1:5" s="1" customFormat="1">
      <c r="A10" s="177">
        <v>1</v>
      </c>
      <c r="B10" s="177">
        <v>2</v>
      </c>
      <c r="C10" s="178">
        <v>3</v>
      </c>
      <c r="E10" s="6"/>
    </row>
    <row r="11" spans="1:5" s="1" customFormat="1">
      <c r="A11" s="179" t="s">
        <v>6</v>
      </c>
      <c r="B11" s="180" t="s">
        <v>7</v>
      </c>
      <c r="C11" s="181">
        <f>SUM(C12,C19,C32,C42)</f>
        <v>19862.23</v>
      </c>
      <c r="E11" s="6"/>
    </row>
    <row r="12" spans="1:5" s="1" customFormat="1">
      <c r="A12" s="182" t="s">
        <v>8</v>
      </c>
      <c r="B12" s="183" t="s">
        <v>9</v>
      </c>
      <c r="C12" s="184">
        <f>SUM(C13:C18)</f>
        <v>14.11</v>
      </c>
      <c r="E12" s="6"/>
    </row>
    <row r="13" spans="1:5" s="1" customFormat="1">
      <c r="A13" s="185" t="s">
        <v>10</v>
      </c>
      <c r="B13" s="186" t="s">
        <v>11</v>
      </c>
      <c r="C13" s="187">
        <v>0</v>
      </c>
      <c r="E13" s="6"/>
    </row>
    <row r="14" spans="1:5" s="1" customFormat="1">
      <c r="A14" s="185" t="s">
        <v>12</v>
      </c>
      <c r="B14" s="186" t="s">
        <v>13</v>
      </c>
      <c r="C14" s="187">
        <v>0</v>
      </c>
      <c r="E14" s="6"/>
    </row>
    <row r="15" spans="1:5" s="1" customFormat="1">
      <c r="A15" s="185" t="s">
        <v>14</v>
      </c>
      <c r="B15" s="186" t="s">
        <v>15</v>
      </c>
      <c r="C15" s="187">
        <v>14.11</v>
      </c>
    </row>
    <row r="16" spans="1:5" s="1" customFormat="1">
      <c r="A16" s="185" t="s">
        <v>16</v>
      </c>
      <c r="B16" s="186" t="s">
        <v>17</v>
      </c>
      <c r="C16" s="187">
        <v>0</v>
      </c>
    </row>
    <row r="17" spans="1:3" s="1" customFormat="1">
      <c r="A17" s="185" t="s">
        <v>18</v>
      </c>
      <c r="B17" s="186" t="s">
        <v>19</v>
      </c>
      <c r="C17" s="187">
        <v>0</v>
      </c>
    </row>
    <row r="18" spans="1:3" s="1" customFormat="1">
      <c r="A18" s="185" t="s">
        <v>20</v>
      </c>
      <c r="B18" s="186" t="s">
        <v>21</v>
      </c>
      <c r="C18" s="187">
        <v>0</v>
      </c>
    </row>
    <row r="19" spans="1:3" s="1" customFormat="1">
      <c r="A19" s="182" t="s">
        <v>22</v>
      </c>
      <c r="B19" s="183" t="s">
        <v>23</v>
      </c>
      <c r="C19" s="188">
        <v>19848.12</v>
      </c>
    </row>
    <row r="20" spans="1:3" s="1" customFormat="1">
      <c r="A20" s="189" t="s">
        <v>24</v>
      </c>
      <c r="B20" s="190" t="s">
        <v>25</v>
      </c>
      <c r="C20" s="191">
        <f>SUM(C21,C22,C23,C24,C25,C26,C27,C28,C30, C31)</f>
        <v>19848.120000000003</v>
      </c>
    </row>
    <row r="21" spans="1:3" s="1" customFormat="1">
      <c r="A21" s="185" t="s">
        <v>26</v>
      </c>
      <c r="B21" s="186" t="s">
        <v>27</v>
      </c>
      <c r="C21" s="187">
        <v>0</v>
      </c>
    </row>
    <row r="22" spans="1:3" s="1" customFormat="1">
      <c r="A22" s="185" t="s">
        <v>28</v>
      </c>
      <c r="B22" s="186" t="s">
        <v>29</v>
      </c>
      <c r="C22" s="187">
        <v>2233.54</v>
      </c>
    </row>
    <row r="23" spans="1:3" s="1" customFormat="1">
      <c r="A23" s="185" t="s">
        <v>30</v>
      </c>
      <c r="B23" s="186" t="s">
        <v>31</v>
      </c>
      <c r="C23" s="187">
        <v>2664.16</v>
      </c>
    </row>
    <row r="24" spans="1:3" s="1" customFormat="1">
      <c r="A24" s="185" t="s">
        <v>32</v>
      </c>
      <c r="B24" s="186" t="s">
        <v>33</v>
      </c>
      <c r="C24" s="187">
        <v>6040.25</v>
      </c>
    </row>
    <row r="25" spans="1:3" s="1" customFormat="1">
      <c r="A25" s="185" t="s">
        <v>34</v>
      </c>
      <c r="B25" s="186" t="s">
        <v>35</v>
      </c>
      <c r="C25" s="187">
        <v>8027.5</v>
      </c>
    </row>
    <row r="26" spans="1:3" s="1" customFormat="1">
      <c r="A26" s="185" t="s">
        <v>36</v>
      </c>
      <c r="B26" s="186" t="s">
        <v>37</v>
      </c>
      <c r="C26" s="187">
        <v>556.97</v>
      </c>
    </row>
    <row r="27" spans="1:3" s="1" customFormat="1">
      <c r="A27" s="185" t="s">
        <v>38</v>
      </c>
      <c r="B27" s="186" t="s">
        <v>39</v>
      </c>
      <c r="C27" s="187">
        <v>186.7</v>
      </c>
    </row>
    <row r="28" spans="1:3" s="1" customFormat="1">
      <c r="A28" s="185" t="s">
        <v>40</v>
      </c>
      <c r="B28" s="186" t="s">
        <v>41</v>
      </c>
      <c r="C28" s="187">
        <v>64.900000000000006</v>
      </c>
    </row>
    <row r="29" spans="1:3" s="1" customFormat="1">
      <c r="A29" s="185" t="s">
        <v>42</v>
      </c>
      <c r="B29" s="192" t="s">
        <v>43</v>
      </c>
      <c r="C29" s="193">
        <v>38.18</v>
      </c>
    </row>
    <row r="30" spans="1:3" s="1" customFormat="1">
      <c r="A30" s="185" t="s">
        <v>44</v>
      </c>
      <c r="B30" s="186" t="s">
        <v>45</v>
      </c>
      <c r="C30" s="187">
        <v>0</v>
      </c>
    </row>
    <row r="31" spans="1:3" s="1" customFormat="1">
      <c r="A31" s="185" t="s">
        <v>46</v>
      </c>
      <c r="B31" s="186" t="s">
        <v>47</v>
      </c>
      <c r="C31" s="187">
        <v>74.099999999999994</v>
      </c>
    </row>
    <row r="32" spans="1:3" s="1" customFormat="1">
      <c r="A32" s="189" t="s">
        <v>48</v>
      </c>
      <c r="B32" s="183" t="s">
        <v>49</v>
      </c>
      <c r="C32" s="184">
        <f>SUM(C33:C41)</f>
        <v>0</v>
      </c>
    </row>
    <row r="33" spans="1:3" s="1" customFormat="1">
      <c r="A33" s="185" t="s">
        <v>50</v>
      </c>
      <c r="B33" s="186" t="s">
        <v>51</v>
      </c>
      <c r="C33" s="187">
        <v>0</v>
      </c>
    </row>
    <row r="34" spans="1:3" s="1" customFormat="1">
      <c r="A34" s="185" t="s">
        <v>52</v>
      </c>
      <c r="B34" s="186" t="s">
        <v>53</v>
      </c>
      <c r="C34" s="187">
        <v>0</v>
      </c>
    </row>
    <row r="35" spans="1:3" s="1" customFormat="1">
      <c r="A35" s="185" t="s">
        <v>54</v>
      </c>
      <c r="B35" s="186" t="s">
        <v>55</v>
      </c>
      <c r="C35" s="187">
        <v>0</v>
      </c>
    </row>
    <row r="36" spans="1:3" s="1" customFormat="1">
      <c r="A36" s="185" t="s">
        <v>56</v>
      </c>
      <c r="B36" s="186" t="s">
        <v>57</v>
      </c>
      <c r="C36" s="187">
        <v>0</v>
      </c>
    </row>
    <row r="37" spans="1:3" s="1" customFormat="1">
      <c r="A37" s="185" t="s">
        <v>58</v>
      </c>
      <c r="B37" s="186" t="s">
        <v>59</v>
      </c>
      <c r="C37" s="187">
        <v>0</v>
      </c>
    </row>
    <row r="38" spans="1:3" s="1" customFormat="1">
      <c r="A38" s="185" t="s">
        <v>60</v>
      </c>
      <c r="B38" s="186" t="s">
        <v>61</v>
      </c>
      <c r="C38" s="187">
        <v>0</v>
      </c>
    </row>
    <row r="39" spans="1:3" s="1" customFormat="1">
      <c r="A39" s="185" t="s">
        <v>62</v>
      </c>
      <c r="B39" s="186" t="s">
        <v>63</v>
      </c>
      <c r="C39" s="187">
        <v>0</v>
      </c>
    </row>
    <row r="40" spans="1:3" s="1" customFormat="1">
      <c r="A40" s="185" t="s">
        <v>64</v>
      </c>
      <c r="B40" s="186" t="s">
        <v>65</v>
      </c>
      <c r="C40" s="187">
        <v>0</v>
      </c>
    </row>
    <row r="41" spans="1:3" s="1" customFormat="1">
      <c r="A41" s="185" t="s">
        <v>66</v>
      </c>
      <c r="B41" s="186" t="s">
        <v>67</v>
      </c>
      <c r="C41" s="187">
        <v>0</v>
      </c>
    </row>
    <row r="42" spans="1:3" s="1" customFormat="1">
      <c r="A42" s="189" t="s">
        <v>68</v>
      </c>
      <c r="B42" s="194" t="s">
        <v>69</v>
      </c>
      <c r="C42" s="195">
        <f>SUM(C43:C45)</f>
        <v>0</v>
      </c>
    </row>
    <row r="43" spans="1:3" s="1" customFormat="1">
      <c r="A43" s="185" t="s">
        <v>70</v>
      </c>
      <c r="B43" s="186" t="s">
        <v>71</v>
      </c>
      <c r="C43" s="187">
        <v>0</v>
      </c>
    </row>
    <row r="44" spans="1:3" s="1" customFormat="1">
      <c r="A44" s="185" t="s">
        <v>72</v>
      </c>
      <c r="B44" s="186" t="s">
        <v>73</v>
      </c>
      <c r="C44" s="187">
        <v>0</v>
      </c>
    </row>
    <row r="45" spans="1:3" s="1" customFormat="1">
      <c r="A45" s="185" t="s">
        <v>74</v>
      </c>
      <c r="B45" s="186" t="s">
        <v>75</v>
      </c>
      <c r="C45" s="187">
        <v>0</v>
      </c>
    </row>
    <row r="46" spans="1:3" s="1" customFormat="1">
      <c r="A46" s="189" t="s">
        <v>76</v>
      </c>
      <c r="B46" s="196" t="s">
        <v>77</v>
      </c>
      <c r="C46" s="197">
        <f>SUM(C47,C55,C60,C63)</f>
        <v>650.41000000000008</v>
      </c>
    </row>
    <row r="47" spans="1:3" s="1" customFormat="1">
      <c r="A47" s="182" t="s">
        <v>8</v>
      </c>
      <c r="B47" s="183" t="s">
        <v>78</v>
      </c>
      <c r="C47" s="184">
        <f>C48+C49+C50+C51+C52+C53+C54</f>
        <v>93.03</v>
      </c>
    </row>
    <row r="48" spans="1:3" s="1" customFormat="1">
      <c r="A48" s="185" t="s">
        <v>10</v>
      </c>
      <c r="B48" s="186" t="s">
        <v>79</v>
      </c>
      <c r="C48" s="198">
        <v>45.53</v>
      </c>
    </row>
    <row r="49" spans="1:3" s="1" customFormat="1">
      <c r="A49" s="185" t="s">
        <v>12</v>
      </c>
      <c r="B49" s="186" t="s">
        <v>80</v>
      </c>
      <c r="C49" s="198">
        <v>0</v>
      </c>
    </row>
    <row r="50" spans="1:3" s="1" customFormat="1">
      <c r="A50" s="185" t="s">
        <v>14</v>
      </c>
      <c r="B50" s="186" t="s">
        <v>81</v>
      </c>
      <c r="C50" s="198">
        <v>0</v>
      </c>
    </row>
    <row r="51" spans="1:3" s="1" customFormat="1">
      <c r="A51" s="185" t="s">
        <v>82</v>
      </c>
      <c r="B51" s="186" t="s">
        <v>83</v>
      </c>
      <c r="C51" s="198">
        <v>4.8099999999999996</v>
      </c>
    </row>
    <row r="52" spans="1:3" s="1" customFormat="1">
      <c r="A52" s="185" t="s">
        <v>84</v>
      </c>
      <c r="B52" s="186" t="s">
        <v>73</v>
      </c>
      <c r="C52" s="198">
        <v>0</v>
      </c>
    </row>
    <row r="53" spans="1:3" s="1" customFormat="1">
      <c r="A53" s="185" t="s">
        <v>85</v>
      </c>
      <c r="B53" s="186" t="s">
        <v>86</v>
      </c>
      <c r="C53" s="198">
        <v>0</v>
      </c>
    </row>
    <row r="54" spans="1:3" s="1" customFormat="1">
      <c r="A54" s="185" t="s">
        <v>87</v>
      </c>
      <c r="B54" s="186" t="s">
        <v>21</v>
      </c>
      <c r="C54" s="187">
        <v>42.69</v>
      </c>
    </row>
    <row r="55" spans="1:3" s="1" customFormat="1">
      <c r="A55" s="182" t="s">
        <v>22</v>
      </c>
      <c r="B55" s="183" t="s">
        <v>88</v>
      </c>
      <c r="C55" s="184">
        <f>SUM(C56:C59)</f>
        <v>265.33999999999997</v>
      </c>
    </row>
    <row r="56" spans="1:3" s="1" customFormat="1">
      <c r="A56" s="185" t="s">
        <v>24</v>
      </c>
      <c r="B56" s="186" t="s">
        <v>89</v>
      </c>
      <c r="C56" s="187">
        <v>261.75</v>
      </c>
    </row>
    <row r="57" spans="1:3" s="1" customFormat="1">
      <c r="A57" s="185" t="s">
        <v>90</v>
      </c>
      <c r="B57" s="186" t="s">
        <v>91</v>
      </c>
      <c r="C57" s="187">
        <v>0</v>
      </c>
    </row>
    <row r="58" spans="1:3" s="1" customFormat="1">
      <c r="A58" s="185" t="s">
        <v>92</v>
      </c>
      <c r="B58" s="186" t="s">
        <v>93</v>
      </c>
      <c r="C58" s="187">
        <v>0</v>
      </c>
    </row>
    <row r="59" spans="1:3" s="1" customFormat="1">
      <c r="A59" s="185" t="s">
        <v>94</v>
      </c>
      <c r="B59" s="186" t="s">
        <v>95</v>
      </c>
      <c r="C59" s="187">
        <v>3.59</v>
      </c>
    </row>
    <row r="60" spans="1:3" s="1" customFormat="1">
      <c r="A60" s="182" t="s">
        <v>48</v>
      </c>
      <c r="B60" s="183" t="s">
        <v>96</v>
      </c>
      <c r="C60" s="184">
        <f>C61+C62</f>
        <v>0</v>
      </c>
    </row>
    <row r="61" spans="1:3" s="1" customFormat="1">
      <c r="A61" s="182" t="s">
        <v>50</v>
      </c>
      <c r="B61" s="199" t="s">
        <v>51</v>
      </c>
      <c r="C61" s="188">
        <v>0</v>
      </c>
    </row>
    <row r="62" spans="1:3" s="1" customFormat="1">
      <c r="A62" s="182" t="s">
        <v>52</v>
      </c>
      <c r="B62" s="199" t="s">
        <v>97</v>
      </c>
      <c r="C62" s="188">
        <v>0</v>
      </c>
    </row>
    <row r="63" spans="1:3" s="1" customFormat="1">
      <c r="A63" s="182" t="s">
        <v>68</v>
      </c>
      <c r="B63" s="200" t="s">
        <v>98</v>
      </c>
      <c r="C63" s="188">
        <v>292.04000000000002</v>
      </c>
    </row>
    <row r="64" spans="1:3" s="1" customFormat="1" ht="15.75" thickBot="1">
      <c r="A64" s="182" t="s">
        <v>99</v>
      </c>
      <c r="B64" s="201" t="s">
        <v>100</v>
      </c>
      <c r="C64" s="202">
        <v>0.91</v>
      </c>
    </row>
    <row r="65" spans="1:3" s="1" customFormat="1" ht="16.5" thickTop="1" thickBot="1">
      <c r="A65" s="182"/>
      <c r="B65" s="203" t="s">
        <v>101</v>
      </c>
      <c r="C65" s="204">
        <f>SUM(C11,C46,C64)</f>
        <v>20513.55</v>
      </c>
    </row>
    <row r="66" spans="1:3" s="1" customFormat="1" ht="15.75" thickTop="1">
      <c r="A66" s="179" t="s">
        <v>102</v>
      </c>
      <c r="B66" s="180" t="s">
        <v>103</v>
      </c>
      <c r="C66" s="205">
        <f>SUM(C67,C71,C72,C73,C77)</f>
        <v>4350.9500000000007</v>
      </c>
    </row>
    <row r="67" spans="1:3" s="1" customFormat="1">
      <c r="A67" s="182" t="s">
        <v>8</v>
      </c>
      <c r="B67" s="183" t="s">
        <v>104</v>
      </c>
      <c r="C67" s="184">
        <f>C68+C69+C70</f>
        <v>4195</v>
      </c>
    </row>
    <row r="68" spans="1:3" s="1" customFormat="1">
      <c r="A68" s="206" t="s">
        <v>10</v>
      </c>
      <c r="B68" s="207" t="s">
        <v>105</v>
      </c>
      <c r="C68" s="188">
        <v>4195</v>
      </c>
    </row>
    <row r="69" spans="1:3" s="1" customFormat="1">
      <c r="A69" s="206" t="s">
        <v>12</v>
      </c>
      <c r="B69" s="207" t="s">
        <v>106</v>
      </c>
      <c r="C69" s="188">
        <v>0</v>
      </c>
    </row>
    <row r="70" spans="1:3" s="1" customFormat="1">
      <c r="A70" s="206" t="s">
        <v>14</v>
      </c>
      <c r="B70" s="207" t="s">
        <v>107</v>
      </c>
      <c r="C70" s="188">
        <v>0</v>
      </c>
    </row>
    <row r="71" spans="1:3" s="1" customFormat="1">
      <c r="A71" s="182" t="s">
        <v>22</v>
      </c>
      <c r="B71" s="183" t="s">
        <v>108</v>
      </c>
      <c r="C71" s="188">
        <v>29.43</v>
      </c>
    </row>
    <row r="72" spans="1:3" s="1" customFormat="1">
      <c r="A72" s="182" t="s">
        <v>48</v>
      </c>
      <c r="B72" s="183" t="s">
        <v>109</v>
      </c>
      <c r="C72" s="188">
        <v>0</v>
      </c>
    </row>
    <row r="73" spans="1:3" s="1" customFormat="1">
      <c r="A73" s="182" t="s">
        <v>68</v>
      </c>
      <c r="B73" s="183" t="s">
        <v>110</v>
      </c>
      <c r="C73" s="184">
        <f>SUM(C74,C75,C76)</f>
        <v>125.85000000000001</v>
      </c>
    </row>
    <row r="74" spans="1:3" s="1" customFormat="1">
      <c r="A74" s="185" t="s">
        <v>70</v>
      </c>
      <c r="B74" s="186" t="s">
        <v>111</v>
      </c>
      <c r="C74" s="187">
        <v>6.29</v>
      </c>
    </row>
    <row r="75" spans="1:3" s="1" customFormat="1">
      <c r="A75" s="185" t="s">
        <v>72</v>
      </c>
      <c r="B75" s="186" t="s">
        <v>112</v>
      </c>
      <c r="C75" s="187">
        <v>0</v>
      </c>
    </row>
    <row r="76" spans="1:3" s="1" customFormat="1">
      <c r="A76" s="185" t="s">
        <v>74</v>
      </c>
      <c r="B76" s="186" t="s">
        <v>113</v>
      </c>
      <c r="C76" s="187">
        <v>119.56</v>
      </c>
    </row>
    <row r="77" spans="1:3" s="1" customFormat="1">
      <c r="A77" s="182" t="s">
        <v>114</v>
      </c>
      <c r="B77" s="183" t="s">
        <v>115</v>
      </c>
      <c r="C77" s="184">
        <f>C78+C79</f>
        <v>0.67</v>
      </c>
    </row>
    <row r="78" spans="1:3" s="1" customFormat="1">
      <c r="A78" s="185" t="s">
        <v>116</v>
      </c>
      <c r="B78" s="186" t="s">
        <v>117</v>
      </c>
      <c r="C78" s="187">
        <v>0.67</v>
      </c>
    </row>
    <row r="79" spans="1:3" s="1" customFormat="1">
      <c r="A79" s="185" t="s">
        <v>118</v>
      </c>
      <c r="B79" s="186" t="s">
        <v>119</v>
      </c>
      <c r="C79" s="187">
        <v>0</v>
      </c>
    </row>
    <row r="80" spans="1:3" s="1" customFormat="1">
      <c r="A80" s="182" t="s">
        <v>120</v>
      </c>
      <c r="B80" s="196" t="s">
        <v>121</v>
      </c>
      <c r="C80" s="197">
        <f>SUM(C81,C82)</f>
        <v>15348.53</v>
      </c>
    </row>
    <row r="81" spans="1:3" s="1" customFormat="1">
      <c r="A81" s="182" t="s">
        <v>8</v>
      </c>
      <c r="B81" s="183" t="s">
        <v>122</v>
      </c>
      <c r="C81" s="188">
        <v>15348.53</v>
      </c>
    </row>
    <row r="82" spans="1:3" s="1" customFormat="1">
      <c r="A82" s="182" t="s">
        <v>22</v>
      </c>
      <c r="B82" s="183" t="s">
        <v>123</v>
      </c>
      <c r="C82" s="188">
        <v>0</v>
      </c>
    </row>
    <row r="83" spans="1:3" s="1" customFormat="1">
      <c r="A83" s="208" t="s">
        <v>124</v>
      </c>
      <c r="B83" s="196" t="s">
        <v>125</v>
      </c>
      <c r="C83" s="197">
        <f>C84+C85+C86</f>
        <v>0</v>
      </c>
    </row>
    <row r="84" spans="1:3" s="1" customFormat="1">
      <c r="A84" s="182" t="s">
        <v>8</v>
      </c>
      <c r="B84" s="183" t="s">
        <v>126</v>
      </c>
      <c r="C84" s="188">
        <v>0</v>
      </c>
    </row>
    <row r="85" spans="1:3" s="1" customFormat="1">
      <c r="A85" s="182" t="s">
        <v>22</v>
      </c>
      <c r="B85" s="183" t="s">
        <v>127</v>
      </c>
      <c r="C85" s="188">
        <v>0</v>
      </c>
    </row>
    <row r="86" spans="1:3" s="1" customFormat="1">
      <c r="A86" s="182" t="s">
        <v>48</v>
      </c>
      <c r="B86" s="183" t="s">
        <v>128</v>
      </c>
      <c r="C86" s="188">
        <v>0</v>
      </c>
    </row>
    <row r="87" spans="1:3" s="1" customFormat="1">
      <c r="A87" s="182" t="s">
        <v>129</v>
      </c>
      <c r="B87" s="196" t="s">
        <v>130</v>
      </c>
      <c r="C87" s="197">
        <f>SUM(C88,C97)</f>
        <v>814.06999999999994</v>
      </c>
    </row>
    <row r="88" spans="1:3" s="1" customFormat="1">
      <c r="A88" s="182" t="s">
        <v>8</v>
      </c>
      <c r="B88" s="183" t="s">
        <v>131</v>
      </c>
      <c r="C88" s="184">
        <f>SUM(C89,C90,C91,C92,C93,C94,C95,C96)</f>
        <v>630.17999999999995</v>
      </c>
    </row>
    <row r="89" spans="1:3" s="1" customFormat="1">
      <c r="A89" s="185" t="s">
        <v>10</v>
      </c>
      <c r="B89" s="186" t="s">
        <v>132</v>
      </c>
      <c r="C89" s="198">
        <v>0</v>
      </c>
    </row>
    <row r="90" spans="1:3" s="1" customFormat="1">
      <c r="A90" s="185" t="s">
        <v>12</v>
      </c>
      <c r="B90" s="186" t="s">
        <v>133</v>
      </c>
      <c r="C90" s="198">
        <v>630.17999999999995</v>
      </c>
    </row>
    <row r="91" spans="1:3" s="1" customFormat="1">
      <c r="A91" s="185" t="s">
        <v>14</v>
      </c>
      <c r="B91" s="186" t="s">
        <v>134</v>
      </c>
      <c r="C91" s="198">
        <v>0</v>
      </c>
    </row>
    <row r="92" spans="1:3" s="1" customFormat="1">
      <c r="A92" s="185" t="s">
        <v>82</v>
      </c>
      <c r="B92" s="186" t="s">
        <v>135</v>
      </c>
      <c r="C92" s="198">
        <v>0</v>
      </c>
    </row>
    <row r="93" spans="1:3" s="1" customFormat="1">
      <c r="A93" s="185" t="s">
        <v>84</v>
      </c>
      <c r="B93" s="186" t="s">
        <v>136</v>
      </c>
      <c r="C93" s="187">
        <v>0</v>
      </c>
    </row>
    <row r="94" spans="1:3" s="1" customFormat="1">
      <c r="A94" s="185" t="s">
        <v>85</v>
      </c>
      <c r="B94" s="186" t="s">
        <v>137</v>
      </c>
      <c r="C94" s="187">
        <v>0</v>
      </c>
    </row>
    <row r="95" spans="1:3" s="1" customFormat="1">
      <c r="A95" s="185" t="s">
        <v>87</v>
      </c>
      <c r="B95" s="186" t="s">
        <v>138</v>
      </c>
      <c r="C95" s="198">
        <v>0</v>
      </c>
    </row>
    <row r="96" spans="1:3" s="1" customFormat="1">
      <c r="A96" s="185" t="s">
        <v>139</v>
      </c>
      <c r="B96" s="186" t="s">
        <v>140</v>
      </c>
      <c r="C96" s="198">
        <v>0</v>
      </c>
    </row>
    <row r="97" spans="1:3" s="1" customFormat="1">
      <c r="A97" s="182" t="s">
        <v>22</v>
      </c>
      <c r="B97" s="183" t="s">
        <v>141</v>
      </c>
      <c r="C97" s="184">
        <f>SUM(C98:C101,C103:C108)</f>
        <v>183.89000000000001</v>
      </c>
    </row>
    <row r="98" spans="1:3" s="1" customFormat="1">
      <c r="A98" s="185" t="s">
        <v>24</v>
      </c>
      <c r="B98" s="186" t="s">
        <v>132</v>
      </c>
      <c r="C98" s="187">
        <v>0</v>
      </c>
    </row>
    <row r="99" spans="1:3" s="1" customFormat="1">
      <c r="A99" s="185" t="s">
        <v>90</v>
      </c>
      <c r="B99" s="186" t="s">
        <v>133</v>
      </c>
      <c r="C99" s="198">
        <v>75.3</v>
      </c>
    </row>
    <row r="100" spans="1:3" s="1" customFormat="1">
      <c r="A100" s="185" t="s">
        <v>92</v>
      </c>
      <c r="B100" s="186" t="s">
        <v>134</v>
      </c>
      <c r="C100" s="198">
        <v>3.53</v>
      </c>
    </row>
    <row r="101" spans="1:3" s="1" customFormat="1">
      <c r="A101" s="185" t="s">
        <v>94</v>
      </c>
      <c r="B101" s="186" t="s">
        <v>135</v>
      </c>
      <c r="C101" s="198">
        <v>46.05</v>
      </c>
    </row>
    <row r="102" spans="1:3" s="1" customFormat="1">
      <c r="A102" s="209" t="s">
        <v>142</v>
      </c>
      <c r="B102" s="210" t="s">
        <v>143</v>
      </c>
      <c r="C102" s="187">
        <v>25.6</v>
      </c>
    </row>
    <row r="103" spans="1:3" s="1" customFormat="1">
      <c r="A103" s="185" t="s">
        <v>144</v>
      </c>
      <c r="B103" s="186" t="s">
        <v>136</v>
      </c>
      <c r="C103" s="193">
        <v>0</v>
      </c>
    </row>
    <row r="104" spans="1:3" s="1" customFormat="1">
      <c r="A104" s="185" t="s">
        <v>145</v>
      </c>
      <c r="B104" s="186" t="s">
        <v>137</v>
      </c>
      <c r="C104" s="187">
        <v>0</v>
      </c>
    </row>
    <row r="105" spans="1:3" s="1" customFormat="1">
      <c r="A105" s="185" t="s">
        <v>146</v>
      </c>
      <c r="B105" s="186" t="s">
        <v>138</v>
      </c>
      <c r="C105" s="187">
        <v>0</v>
      </c>
    </row>
    <row r="106" spans="1:3" s="1" customFormat="1">
      <c r="A106" s="185" t="s">
        <v>147</v>
      </c>
      <c r="B106" s="186" t="s">
        <v>148</v>
      </c>
      <c r="C106" s="198">
        <v>0</v>
      </c>
    </row>
    <row r="107" spans="1:3" s="1" customFormat="1">
      <c r="A107" s="185" t="s">
        <v>149</v>
      </c>
      <c r="B107" s="186" t="s">
        <v>150</v>
      </c>
      <c r="C107" s="198">
        <v>37.21</v>
      </c>
    </row>
    <row r="108" spans="1:3" s="1" customFormat="1">
      <c r="A108" s="185" t="s">
        <v>151</v>
      </c>
      <c r="B108" s="186" t="s">
        <v>152</v>
      </c>
      <c r="C108" s="198">
        <v>21.8</v>
      </c>
    </row>
    <row r="109" spans="1:3" s="1" customFormat="1" ht="15.75" thickBot="1">
      <c r="A109" s="211" t="s">
        <v>153</v>
      </c>
      <c r="B109" s="212" t="s">
        <v>154</v>
      </c>
      <c r="C109" s="198">
        <v>0</v>
      </c>
    </row>
    <row r="110" spans="1:3" s="1" customFormat="1" ht="16.5" thickTop="1" thickBot="1">
      <c r="A110" s="213"/>
      <c r="B110" s="214" t="s">
        <v>155</v>
      </c>
      <c r="C110" s="215">
        <f>SUM(C66,C80,C83,C87,C109)</f>
        <v>20513.550000000003</v>
      </c>
    </row>
    <row r="111" spans="1:3" s="1" customFormat="1" ht="15.75" thickTop="1"/>
  </sheetData>
  <sheetProtection algorithmName="SHA-512" hashValue="XnKaZI6MwUzborAxZhlmlf4XK28n6U97no8f+v+I0+pOc1117YUp/f/TLstYoVjG0lQOK7/kY2JWk5ehxS+tpQ==" saltValue="TkhGVdZdPuzgx8PH1ImweA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5"/>
  <sheetViews>
    <sheetView workbookViewId="0">
      <selection activeCell="A2" sqref="A2:D2"/>
    </sheetView>
  </sheetViews>
  <sheetFormatPr defaultRowHeight="15"/>
  <cols>
    <col min="1" max="1" width="9.7109375" style="1" customWidth="1"/>
    <col min="2" max="2" width="76.140625" style="6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>
      <c r="A1" s="990" t="s">
        <v>0</v>
      </c>
      <c r="B1" s="991"/>
      <c r="C1" s="991"/>
      <c r="D1" s="992"/>
    </row>
    <row r="2" spans="1:7" s="1" customFormat="1">
      <c r="A2" s="990" t="s">
        <v>1</v>
      </c>
      <c r="B2" s="991"/>
      <c r="C2" s="991"/>
      <c r="D2" s="992"/>
    </row>
    <row r="3" spans="1:7" s="1" customFormat="1">
      <c r="A3" s="993"/>
      <c r="B3" s="994"/>
      <c r="C3" s="994"/>
      <c r="D3" s="995"/>
    </row>
    <row r="4" spans="1:7" s="1" customFormat="1">
      <c r="A4" s="3"/>
      <c r="B4" s="95"/>
      <c r="C4" s="3"/>
      <c r="D4" s="3"/>
    </row>
    <row r="5" spans="1:7" s="1" customFormat="1">
      <c r="A5" s="996" t="s">
        <v>887</v>
      </c>
      <c r="B5" s="997"/>
      <c r="C5" s="997"/>
      <c r="D5" s="998"/>
    </row>
    <row r="6" spans="1:7" s="1" customFormat="1">
      <c r="A6" s="3"/>
      <c r="B6" s="95"/>
      <c r="C6" s="3"/>
      <c r="D6" s="3"/>
    </row>
    <row r="8" spans="1:7" s="1" customFormat="1" ht="15.75" thickBot="1">
      <c r="A8" s="96" t="s">
        <v>645</v>
      </c>
      <c r="B8" s="1118" t="s">
        <v>888</v>
      </c>
      <c r="C8" s="1118"/>
      <c r="D8" s="1118"/>
      <c r="E8" s="97"/>
      <c r="F8" s="98"/>
      <c r="G8" s="98"/>
    </row>
    <row r="9" spans="1:7" s="1" customFormat="1" ht="15.75" thickBot="1">
      <c r="A9" s="331" t="s">
        <v>4</v>
      </c>
      <c r="B9" s="674" t="s">
        <v>889</v>
      </c>
      <c r="C9" s="675" t="s">
        <v>1599</v>
      </c>
      <c r="D9" s="676" t="s">
        <v>890</v>
      </c>
      <c r="E9" s="97"/>
      <c r="F9" s="99"/>
      <c r="G9" s="98"/>
    </row>
    <row r="10" spans="1:7" s="1" customFormat="1">
      <c r="A10" s="348"/>
      <c r="B10" s="677" t="s">
        <v>891</v>
      </c>
      <c r="C10" s="678">
        <f>SUM(C11,C21,C22)</f>
        <v>1072.6399999999999</v>
      </c>
      <c r="D10" s="679" t="s">
        <v>892</v>
      </c>
      <c r="E10" s="100"/>
      <c r="F10" s="99"/>
      <c r="G10" s="101"/>
    </row>
    <row r="11" spans="1:7" s="1" customFormat="1">
      <c r="A11" s="333">
        <v>1</v>
      </c>
      <c r="B11" s="680" t="s">
        <v>893</v>
      </c>
      <c r="C11" s="334">
        <f>SUM(C12,C13,C14,C15,C16,C17,C18,C19,C20)</f>
        <v>730.06999999999982</v>
      </c>
      <c r="D11" s="603" t="s">
        <v>894</v>
      </c>
      <c r="E11" s="100"/>
      <c r="F11" s="99"/>
      <c r="G11" s="101"/>
    </row>
    <row r="12" spans="1:7" s="1" customFormat="1">
      <c r="A12" s="224" t="s">
        <v>285</v>
      </c>
      <c r="B12" s="247" t="s">
        <v>895</v>
      </c>
      <c r="C12" s="342">
        <f>SUM(C55,C115,C187,C205,C217,C233,C245,C262,C272,C284)</f>
        <v>87.66</v>
      </c>
      <c r="D12" s="603" t="s">
        <v>896</v>
      </c>
      <c r="E12" s="100"/>
      <c r="F12" s="99"/>
      <c r="G12" s="101"/>
    </row>
    <row r="13" spans="1:7" s="1" customFormat="1">
      <c r="A13" s="224" t="s">
        <v>295</v>
      </c>
      <c r="B13" s="247" t="s">
        <v>897</v>
      </c>
      <c r="C13" s="342">
        <f>SUM(C56,C116,C188,C199,C206,C218,C234,C246,C263,C273,C285)</f>
        <v>8.5399999999999991</v>
      </c>
      <c r="D13" s="603" t="s">
        <v>898</v>
      </c>
      <c r="E13" s="102"/>
      <c r="F13" s="99"/>
      <c r="G13" s="101"/>
    </row>
    <row r="14" spans="1:7" s="1" customFormat="1">
      <c r="A14" s="224" t="s">
        <v>297</v>
      </c>
      <c r="B14" s="247" t="s">
        <v>899</v>
      </c>
      <c r="C14" s="342">
        <f>SUM(C57,C117,C189,C207,C219,C229,C235,C247,C264,C274,C286)</f>
        <v>97.53</v>
      </c>
      <c r="D14" s="249" t="s">
        <v>900</v>
      </c>
      <c r="E14" s="16"/>
      <c r="F14" s="99"/>
      <c r="G14" s="34"/>
    </row>
    <row r="15" spans="1:7" s="1" customFormat="1">
      <c r="A15" s="224" t="s">
        <v>16</v>
      </c>
      <c r="B15" s="247" t="s">
        <v>901</v>
      </c>
      <c r="C15" s="342">
        <f>SUM(C58,C118,C190,C208,C220,C236,C248,C265,C275,C287)</f>
        <v>128.94</v>
      </c>
      <c r="D15" s="603" t="s">
        <v>902</v>
      </c>
      <c r="E15" s="100"/>
      <c r="F15" s="101"/>
      <c r="G15" s="101"/>
    </row>
    <row r="16" spans="1:7" s="1" customFormat="1">
      <c r="A16" s="224" t="s">
        <v>18</v>
      </c>
      <c r="B16" s="247" t="s">
        <v>903</v>
      </c>
      <c r="C16" s="342">
        <f>SUM(C59,C119,C191,C200,C209,C221,C230,C237,C249,C266,C276,C288)</f>
        <v>236.21999999999997</v>
      </c>
      <c r="D16" s="603" t="s">
        <v>904</v>
      </c>
      <c r="E16" s="100"/>
      <c r="F16" s="101"/>
      <c r="G16" s="101"/>
    </row>
    <row r="17" spans="1:7" s="1" customFormat="1">
      <c r="A17" s="224" t="s">
        <v>20</v>
      </c>
      <c r="B17" s="247" t="s">
        <v>905</v>
      </c>
      <c r="C17" s="342">
        <f>SUM(C60,C120,C192,C201,C210,C222,C238,C250,C267,C277,C289)</f>
        <v>66.81</v>
      </c>
      <c r="D17" s="603" t="s">
        <v>906</v>
      </c>
      <c r="E17" s="100"/>
      <c r="F17" s="101"/>
      <c r="G17" s="101"/>
    </row>
    <row r="18" spans="1:7" s="1" customFormat="1">
      <c r="A18" s="224" t="s">
        <v>746</v>
      </c>
      <c r="B18" s="247" t="s">
        <v>907</v>
      </c>
      <c r="C18" s="342">
        <f>SUM(C61,C121,C193,C203,C211,C223,C231,C239,C251,C268,C278,C290)</f>
        <v>2.79</v>
      </c>
      <c r="D18" s="603" t="s">
        <v>908</v>
      </c>
      <c r="E18" s="100"/>
      <c r="F18" s="101"/>
      <c r="G18" s="101"/>
    </row>
    <row r="19" spans="1:7" s="1" customFormat="1" ht="25.5">
      <c r="A19" s="224" t="s">
        <v>755</v>
      </c>
      <c r="B19" s="247" t="s">
        <v>909</v>
      </c>
      <c r="C19" s="342">
        <f>SUM(C62,C122,C194,C212,C224,C240,C252,C269,C279,C291)</f>
        <v>81.97999999999999</v>
      </c>
      <c r="D19" s="603" t="s">
        <v>910</v>
      </c>
      <c r="E19" s="100"/>
      <c r="F19" s="101"/>
      <c r="G19" s="101"/>
    </row>
    <row r="20" spans="1:7" s="1" customFormat="1" ht="25.5">
      <c r="A20" s="224" t="s">
        <v>769</v>
      </c>
      <c r="B20" s="247" t="s">
        <v>911</v>
      </c>
      <c r="C20" s="342">
        <f>SUM(C63,C123,C195,C213,C225,C241,C253,C270,C280,C292)</f>
        <v>19.600000000000001</v>
      </c>
      <c r="D20" s="603" t="s">
        <v>912</v>
      </c>
      <c r="E20" s="100"/>
      <c r="F20" s="101"/>
      <c r="G20" s="101"/>
    </row>
    <row r="21" spans="1:7" s="1" customFormat="1" ht="25.5">
      <c r="A21" s="333">
        <v>2</v>
      </c>
      <c r="B21" s="680" t="s">
        <v>913</v>
      </c>
      <c r="C21" s="334">
        <f>SUM(C64,C124,C196,C214,C226,C242,C254,C281,C293)</f>
        <v>174.44000000000003</v>
      </c>
      <c r="D21" s="681" t="s">
        <v>914</v>
      </c>
      <c r="E21" s="100"/>
      <c r="F21" s="101"/>
      <c r="G21" s="101"/>
    </row>
    <row r="22" spans="1:7" s="1" customFormat="1" ht="26.25" thickBot="1">
      <c r="A22" s="682">
        <v>3</v>
      </c>
      <c r="B22" s="683" t="s">
        <v>915</v>
      </c>
      <c r="C22" s="684">
        <f>SUM(C65,C125,C197,C215,C227,C243,C255,C282,C294)</f>
        <v>168.13</v>
      </c>
      <c r="D22" s="685" t="s">
        <v>916</v>
      </c>
      <c r="E22" s="16"/>
      <c r="F22" s="34"/>
      <c r="G22" s="34"/>
    </row>
    <row r="23" spans="1:7" s="1" customFormat="1" ht="15.75" thickBot="1">
      <c r="A23" s="686" t="s">
        <v>8</v>
      </c>
      <c r="B23" s="687" t="s">
        <v>917</v>
      </c>
      <c r="C23" s="688">
        <f>SUM(C24:C39,C48:C51)</f>
        <v>-6.1499999999999986</v>
      </c>
      <c r="D23" s="689" t="s">
        <v>918</v>
      </c>
      <c r="E23" s="8"/>
      <c r="F23" s="8"/>
      <c r="G23" s="8"/>
    </row>
    <row r="24" spans="1:7" s="1" customFormat="1">
      <c r="A24" s="243" t="s">
        <v>10</v>
      </c>
      <c r="B24" s="690" t="s">
        <v>919</v>
      </c>
      <c r="C24" s="691">
        <v>0.02</v>
      </c>
      <c r="D24" s="692"/>
      <c r="E24" s="8"/>
      <c r="F24" s="8"/>
      <c r="G24" s="8"/>
    </row>
    <row r="25" spans="1:7" s="1" customFormat="1">
      <c r="A25" s="224" t="s">
        <v>12</v>
      </c>
      <c r="B25" s="247" t="s">
        <v>920</v>
      </c>
      <c r="C25" s="392">
        <v>0.48</v>
      </c>
      <c r="D25" s="603"/>
      <c r="E25" s="8"/>
      <c r="F25" s="8"/>
      <c r="G25" s="8"/>
    </row>
    <row r="26" spans="1:7" s="1" customFormat="1">
      <c r="A26" s="279" t="s">
        <v>14</v>
      </c>
      <c r="B26" s="247" t="s">
        <v>921</v>
      </c>
      <c r="C26" s="392">
        <v>0</v>
      </c>
      <c r="D26" s="603"/>
      <c r="E26" s="8"/>
      <c r="F26" s="8"/>
      <c r="G26" s="8"/>
    </row>
    <row r="27" spans="1:7" s="1" customFormat="1">
      <c r="A27" s="279" t="s">
        <v>82</v>
      </c>
      <c r="B27" s="247" t="s">
        <v>922</v>
      </c>
      <c r="C27" s="392">
        <v>0</v>
      </c>
      <c r="D27" s="603"/>
      <c r="E27" s="8"/>
      <c r="F27" s="8"/>
      <c r="G27" s="8"/>
    </row>
    <row r="28" spans="1:7" s="1" customFormat="1">
      <c r="A28" s="224" t="s">
        <v>84</v>
      </c>
      <c r="B28" s="247" t="s">
        <v>923</v>
      </c>
      <c r="C28" s="392">
        <v>1.1599999999999999</v>
      </c>
      <c r="D28" s="603"/>
      <c r="E28" s="8"/>
      <c r="F28" s="8"/>
      <c r="G28" s="8"/>
    </row>
    <row r="29" spans="1:7" s="1" customFormat="1" ht="38.25">
      <c r="A29" s="279" t="s">
        <v>85</v>
      </c>
      <c r="B29" s="247" t="s">
        <v>924</v>
      </c>
      <c r="C29" s="392">
        <v>0</v>
      </c>
      <c r="D29" s="603"/>
      <c r="E29" s="8"/>
      <c r="F29" s="8"/>
      <c r="G29" s="8"/>
    </row>
    <row r="30" spans="1:7" s="1" customFormat="1">
      <c r="A30" s="279" t="s">
        <v>87</v>
      </c>
      <c r="B30" s="247" t="s">
        <v>925</v>
      </c>
      <c r="C30" s="392">
        <v>0.3</v>
      </c>
      <c r="D30" s="603"/>
      <c r="E30" s="8"/>
      <c r="F30" s="8"/>
      <c r="G30" s="8"/>
    </row>
    <row r="31" spans="1:7" s="1" customFormat="1" ht="39">
      <c r="A31" s="224" t="s">
        <v>139</v>
      </c>
      <c r="B31" s="693" t="s">
        <v>926</v>
      </c>
      <c r="C31" s="392">
        <v>0</v>
      </c>
      <c r="D31" s="603"/>
      <c r="E31" s="8"/>
      <c r="F31" s="8"/>
      <c r="G31" s="8"/>
    </row>
    <row r="32" spans="1:7" s="1" customFormat="1" ht="26.25">
      <c r="A32" s="279" t="s">
        <v>927</v>
      </c>
      <c r="B32" s="693" t="s">
        <v>928</v>
      </c>
      <c r="C32" s="392">
        <v>1.95</v>
      </c>
      <c r="D32" s="603"/>
      <c r="E32" s="8"/>
      <c r="F32" s="8"/>
      <c r="G32" s="8"/>
    </row>
    <row r="33" spans="1:7" s="1" customFormat="1" ht="26.25">
      <c r="A33" s="224" t="s">
        <v>929</v>
      </c>
      <c r="B33" s="693" t="s">
        <v>930</v>
      </c>
      <c r="C33" s="392">
        <v>0.06</v>
      </c>
      <c r="D33" s="603"/>
      <c r="E33" s="8"/>
      <c r="F33" s="8"/>
      <c r="G33" s="8"/>
    </row>
    <row r="34" spans="1:7" s="1" customFormat="1">
      <c r="A34" s="224" t="s">
        <v>931</v>
      </c>
      <c r="B34" s="693" t="s">
        <v>932</v>
      </c>
      <c r="C34" s="392">
        <v>0</v>
      </c>
      <c r="D34" s="603"/>
      <c r="E34" s="8"/>
      <c r="F34" s="8"/>
      <c r="G34" s="8"/>
    </row>
    <row r="35" spans="1:7" s="1" customFormat="1" ht="26.25">
      <c r="A35" s="224" t="s">
        <v>933</v>
      </c>
      <c r="B35" s="694" t="s">
        <v>934</v>
      </c>
      <c r="C35" s="392">
        <v>0</v>
      </c>
      <c r="D35" s="603"/>
      <c r="E35" s="8"/>
      <c r="F35" s="8"/>
      <c r="G35" s="8"/>
    </row>
    <row r="36" spans="1:7" s="1" customFormat="1" ht="26.25">
      <c r="A36" s="224" t="s">
        <v>935</v>
      </c>
      <c r="B36" s="693" t="s">
        <v>936</v>
      </c>
      <c r="C36" s="392">
        <v>0</v>
      </c>
      <c r="D36" s="603"/>
      <c r="E36" s="8"/>
      <c r="F36" s="8"/>
      <c r="G36" s="8"/>
    </row>
    <row r="37" spans="1:7" s="1" customFormat="1">
      <c r="A37" s="224" t="s">
        <v>937</v>
      </c>
      <c r="B37" s="693" t="s">
        <v>938</v>
      </c>
      <c r="C37" s="392">
        <v>0</v>
      </c>
      <c r="D37" s="603"/>
      <c r="E37" s="8"/>
      <c r="F37" s="8"/>
      <c r="G37" s="8"/>
    </row>
    <row r="38" spans="1:7" s="1" customFormat="1" ht="26.25">
      <c r="A38" s="224" t="s">
        <v>939</v>
      </c>
      <c r="B38" s="693" t="s">
        <v>940</v>
      </c>
      <c r="C38" s="392">
        <v>-19.57</v>
      </c>
      <c r="D38" s="603"/>
      <c r="E38" s="8"/>
      <c r="F38" s="8"/>
      <c r="G38" s="8"/>
    </row>
    <row r="39" spans="1:7" s="1" customFormat="1">
      <c r="A39" s="224" t="s">
        <v>941</v>
      </c>
      <c r="B39" s="693" t="s">
        <v>942</v>
      </c>
      <c r="C39" s="342">
        <f>SUM(C40:C47)</f>
        <v>3.0700000000000003</v>
      </c>
      <c r="D39" s="603"/>
      <c r="E39" s="8"/>
      <c r="F39" s="8"/>
      <c r="G39" s="8"/>
    </row>
    <row r="40" spans="1:7" s="1" customFormat="1">
      <c r="A40" s="224" t="s">
        <v>943</v>
      </c>
      <c r="B40" s="250" t="s">
        <v>944</v>
      </c>
      <c r="C40" s="392">
        <v>0</v>
      </c>
      <c r="D40" s="603"/>
      <c r="E40" s="8"/>
      <c r="F40" s="8"/>
      <c r="G40" s="8"/>
    </row>
    <row r="41" spans="1:7" s="1" customFormat="1">
      <c r="A41" s="224" t="s">
        <v>945</v>
      </c>
      <c r="B41" s="250" t="s">
        <v>946</v>
      </c>
      <c r="C41" s="340">
        <v>0</v>
      </c>
      <c r="D41" s="603"/>
      <c r="E41" s="8"/>
      <c r="F41" s="8"/>
      <c r="G41" s="8"/>
    </row>
    <row r="42" spans="1:7" s="1" customFormat="1">
      <c r="A42" s="224" t="s">
        <v>947</v>
      </c>
      <c r="B42" s="250" t="s">
        <v>948</v>
      </c>
      <c r="C42" s="340">
        <v>1.5</v>
      </c>
      <c r="D42" s="603"/>
      <c r="E42" s="8"/>
      <c r="F42" s="8"/>
      <c r="G42" s="8"/>
    </row>
    <row r="43" spans="1:7" s="1" customFormat="1">
      <c r="A43" s="224" t="s">
        <v>949</v>
      </c>
      <c r="B43" s="250" t="s">
        <v>950</v>
      </c>
      <c r="C43" s="340">
        <v>1.57</v>
      </c>
      <c r="D43" s="603"/>
      <c r="E43" s="8"/>
      <c r="F43" s="8"/>
      <c r="G43" s="8"/>
    </row>
    <row r="44" spans="1:7" s="1" customFormat="1">
      <c r="A44" s="224" t="s">
        <v>951</v>
      </c>
      <c r="B44" s="250" t="s">
        <v>952</v>
      </c>
      <c r="C44" s="340">
        <v>0</v>
      </c>
      <c r="D44" s="603"/>
      <c r="E44" s="8"/>
      <c r="F44" s="8"/>
      <c r="G44" s="8"/>
    </row>
    <row r="45" spans="1:7" s="1" customFormat="1">
      <c r="A45" s="224" t="s">
        <v>953</v>
      </c>
      <c r="B45" s="250" t="s">
        <v>954</v>
      </c>
      <c r="C45" s="340">
        <v>0</v>
      </c>
      <c r="D45" s="603"/>
      <c r="E45" s="8"/>
      <c r="F45" s="8"/>
      <c r="G45" s="8"/>
    </row>
    <row r="46" spans="1:7" s="1" customFormat="1">
      <c r="A46" s="224" t="s">
        <v>955</v>
      </c>
      <c r="B46" s="695" t="s">
        <v>956</v>
      </c>
      <c r="C46" s="340">
        <v>0</v>
      </c>
      <c r="D46" s="603"/>
      <c r="E46" s="8"/>
      <c r="F46" s="8"/>
      <c r="G46" s="8"/>
    </row>
    <row r="47" spans="1:7" s="1" customFormat="1">
      <c r="A47" s="279" t="s">
        <v>957</v>
      </c>
      <c r="B47" s="696" t="s">
        <v>958</v>
      </c>
      <c r="C47" s="392">
        <v>0</v>
      </c>
      <c r="D47" s="603"/>
      <c r="E47" s="8"/>
      <c r="F47" s="8"/>
      <c r="G47" s="8"/>
    </row>
    <row r="48" spans="1:7" s="1" customFormat="1" ht="25.5">
      <c r="A48" s="224" t="s">
        <v>959</v>
      </c>
      <c r="B48" s="693" t="s">
        <v>960</v>
      </c>
      <c r="C48" s="697">
        <v>0</v>
      </c>
      <c r="D48" s="681" t="s">
        <v>961</v>
      </c>
      <c r="E48" s="8"/>
      <c r="F48" s="8"/>
      <c r="G48" s="8"/>
    </row>
    <row r="49" spans="1:7" s="1" customFormat="1" ht="26.25">
      <c r="A49" s="224" t="s">
        <v>962</v>
      </c>
      <c r="B49" s="693" t="s">
        <v>963</v>
      </c>
      <c r="C49" s="698">
        <v>0</v>
      </c>
      <c r="D49" s="681" t="s">
        <v>964</v>
      </c>
      <c r="E49" s="8"/>
      <c r="F49" s="8"/>
      <c r="G49" s="8"/>
    </row>
    <row r="50" spans="1:7" s="1" customFormat="1">
      <c r="A50" s="224" t="s">
        <v>965</v>
      </c>
      <c r="B50" s="693" t="s">
        <v>966</v>
      </c>
      <c r="C50" s="699">
        <v>6.23</v>
      </c>
      <c r="D50" s="681"/>
      <c r="E50" s="8"/>
      <c r="F50" s="8"/>
      <c r="G50" s="8"/>
    </row>
    <row r="51" spans="1:7" s="1" customFormat="1" ht="15.75" thickBot="1">
      <c r="A51" s="254" t="s">
        <v>967</v>
      </c>
      <c r="B51" s="700" t="s">
        <v>968</v>
      </c>
      <c r="C51" s="701">
        <v>0.15</v>
      </c>
      <c r="D51" s="607"/>
      <c r="E51" s="8"/>
      <c r="F51" s="8"/>
      <c r="G51" s="8"/>
    </row>
    <row r="52" spans="1:7" s="1" customFormat="1" ht="39.75" thickBot="1">
      <c r="A52" s="702" t="s">
        <v>969</v>
      </c>
      <c r="B52" s="703" t="s">
        <v>970</v>
      </c>
      <c r="C52" s="704">
        <v>0</v>
      </c>
      <c r="D52" s="603"/>
      <c r="E52" s="8"/>
      <c r="F52" s="8"/>
      <c r="G52" s="8"/>
    </row>
    <row r="53" spans="1:7" s="1" customFormat="1" ht="15.75" thickBot="1">
      <c r="A53" s="686" t="s">
        <v>971</v>
      </c>
      <c r="B53" s="687" t="s">
        <v>972</v>
      </c>
      <c r="C53" s="688">
        <f>SUM(C54,C114,C186,C198,C204,C216,C228,C232,C244,C261,C271,C283)</f>
        <v>1072.6399999999999</v>
      </c>
      <c r="D53" s="705"/>
      <c r="E53" s="103"/>
      <c r="F53" s="104"/>
      <c r="G53" s="104"/>
    </row>
    <row r="54" spans="1:7" s="1" customFormat="1">
      <c r="A54" s="361" t="s">
        <v>494</v>
      </c>
      <c r="B54" s="390" t="s">
        <v>973</v>
      </c>
      <c r="C54" s="363">
        <f>SUM(C55:C65)</f>
        <v>287.45000000000005</v>
      </c>
      <c r="D54" s="706"/>
      <c r="E54" s="103"/>
      <c r="F54" s="104"/>
      <c r="G54" s="104"/>
    </row>
    <row r="55" spans="1:7" s="1" customFormat="1">
      <c r="A55" s="333" t="s">
        <v>974</v>
      </c>
      <c r="B55" s="247" t="s">
        <v>975</v>
      </c>
      <c r="C55" s="707">
        <f t="shared" ref="C55:C65" si="0">SUM(C67,C79,C91,C103)</f>
        <v>20.91</v>
      </c>
      <c r="D55" s="603" t="s">
        <v>976</v>
      </c>
      <c r="E55" s="100"/>
      <c r="F55" s="101"/>
      <c r="G55" s="101"/>
    </row>
    <row r="56" spans="1:7" s="1" customFormat="1">
      <c r="A56" s="333" t="s">
        <v>977</v>
      </c>
      <c r="B56" s="247" t="s">
        <v>897</v>
      </c>
      <c r="C56" s="707">
        <f t="shared" si="0"/>
        <v>5.74</v>
      </c>
      <c r="D56" s="603" t="s">
        <v>978</v>
      </c>
      <c r="E56" s="100"/>
      <c r="F56" s="101"/>
      <c r="G56" s="101"/>
    </row>
    <row r="57" spans="1:7" s="1" customFormat="1">
      <c r="A57" s="333" t="s">
        <v>979</v>
      </c>
      <c r="B57" s="247" t="s">
        <v>980</v>
      </c>
      <c r="C57" s="707">
        <f t="shared" si="0"/>
        <v>32.409999999999997</v>
      </c>
      <c r="D57" s="603" t="s">
        <v>981</v>
      </c>
      <c r="E57" s="100"/>
      <c r="F57" s="101"/>
      <c r="G57" s="101"/>
    </row>
    <row r="58" spans="1:7" s="1" customFormat="1">
      <c r="A58" s="333" t="s">
        <v>982</v>
      </c>
      <c r="B58" s="247" t="s">
        <v>901</v>
      </c>
      <c r="C58" s="707">
        <f t="shared" si="0"/>
        <v>40.9</v>
      </c>
      <c r="D58" s="603" t="s">
        <v>983</v>
      </c>
      <c r="E58" s="100"/>
      <c r="F58" s="101"/>
      <c r="G58" s="101"/>
    </row>
    <row r="59" spans="1:7" s="1" customFormat="1">
      <c r="A59" s="333" t="s">
        <v>984</v>
      </c>
      <c r="B59" s="247" t="s">
        <v>903</v>
      </c>
      <c r="C59" s="707">
        <f t="shared" si="0"/>
        <v>66.59</v>
      </c>
      <c r="D59" s="603" t="s">
        <v>985</v>
      </c>
      <c r="E59" s="100"/>
      <c r="F59" s="101"/>
      <c r="G59" s="101"/>
    </row>
    <row r="60" spans="1:7" s="1" customFormat="1">
      <c r="A60" s="333" t="s">
        <v>986</v>
      </c>
      <c r="B60" s="247" t="s">
        <v>905</v>
      </c>
      <c r="C60" s="707">
        <f t="shared" si="0"/>
        <v>23.28</v>
      </c>
      <c r="D60" s="603" t="s">
        <v>987</v>
      </c>
      <c r="E60" s="100"/>
      <c r="F60" s="101"/>
      <c r="G60" s="101"/>
    </row>
    <row r="61" spans="1:7" s="1" customFormat="1">
      <c r="A61" s="333" t="s">
        <v>988</v>
      </c>
      <c r="B61" s="247" t="s">
        <v>907</v>
      </c>
      <c r="C61" s="707">
        <f t="shared" si="0"/>
        <v>2.79</v>
      </c>
      <c r="D61" s="603" t="s">
        <v>989</v>
      </c>
      <c r="E61" s="100"/>
      <c r="F61" s="101"/>
      <c r="G61" s="101"/>
    </row>
    <row r="62" spans="1:7" s="1" customFormat="1" ht="25.5">
      <c r="A62" s="333" t="s">
        <v>990</v>
      </c>
      <c r="B62" s="247" t="s">
        <v>909</v>
      </c>
      <c r="C62" s="707">
        <f t="shared" si="0"/>
        <v>24.68</v>
      </c>
      <c r="D62" s="603" t="s">
        <v>991</v>
      </c>
      <c r="E62" s="100"/>
      <c r="F62" s="101"/>
      <c r="G62" s="101"/>
    </row>
    <row r="63" spans="1:7" s="1" customFormat="1" ht="25.5">
      <c r="A63" s="333" t="s">
        <v>992</v>
      </c>
      <c r="B63" s="247" t="s">
        <v>911</v>
      </c>
      <c r="C63" s="707">
        <f t="shared" si="0"/>
        <v>2.8600000000000003</v>
      </c>
      <c r="D63" s="603" t="s">
        <v>993</v>
      </c>
      <c r="E63" s="100"/>
      <c r="F63" s="101"/>
      <c r="G63" s="101"/>
    </row>
    <row r="64" spans="1:7" s="1" customFormat="1">
      <c r="A64" s="333" t="s">
        <v>994</v>
      </c>
      <c r="B64" s="247" t="s">
        <v>995</v>
      </c>
      <c r="C64" s="707">
        <f t="shared" si="0"/>
        <v>57.230000000000004</v>
      </c>
      <c r="D64" s="603" t="s">
        <v>996</v>
      </c>
      <c r="E64" s="100"/>
      <c r="F64" s="101"/>
      <c r="G64" s="101"/>
    </row>
    <row r="65" spans="1:7" s="1" customFormat="1">
      <c r="A65" s="333" t="s">
        <v>997</v>
      </c>
      <c r="B65" s="247" t="s">
        <v>998</v>
      </c>
      <c r="C65" s="707">
        <f t="shared" si="0"/>
        <v>10.059999999999999</v>
      </c>
      <c r="D65" s="603" t="s">
        <v>999</v>
      </c>
      <c r="E65" s="100"/>
      <c r="F65" s="101"/>
      <c r="G65" s="101"/>
    </row>
    <row r="66" spans="1:7" s="1" customFormat="1">
      <c r="A66" s="333">
        <v>1</v>
      </c>
      <c r="B66" s="680" t="s">
        <v>1000</v>
      </c>
      <c r="C66" s="708">
        <f>SUM(C67:C77)</f>
        <v>194.46</v>
      </c>
      <c r="D66" s="603"/>
      <c r="E66" s="100"/>
      <c r="F66" s="101"/>
      <c r="G66" s="101"/>
    </row>
    <row r="67" spans="1:7" s="1" customFormat="1">
      <c r="A67" s="224" t="s">
        <v>285</v>
      </c>
      <c r="B67" s="247" t="s">
        <v>944</v>
      </c>
      <c r="C67" s="709">
        <v>18.11</v>
      </c>
      <c r="D67" s="249"/>
      <c r="E67" s="16"/>
      <c r="F67" s="34"/>
      <c r="G67" s="34"/>
    </row>
    <row r="68" spans="1:7" s="1" customFormat="1">
      <c r="A68" s="224" t="s">
        <v>295</v>
      </c>
      <c r="B68" s="247" t="s">
        <v>1001</v>
      </c>
      <c r="C68" s="709">
        <v>1.56</v>
      </c>
      <c r="D68" s="603"/>
      <c r="E68" s="105"/>
      <c r="F68" s="105"/>
      <c r="G68" s="105"/>
    </row>
    <row r="69" spans="1:7" s="1" customFormat="1">
      <c r="A69" s="224" t="s">
        <v>297</v>
      </c>
      <c r="B69" s="247" t="s">
        <v>1002</v>
      </c>
      <c r="C69" s="709">
        <v>19.25</v>
      </c>
      <c r="D69" s="603"/>
      <c r="E69" s="105"/>
      <c r="F69" s="105"/>
      <c r="G69" s="105"/>
    </row>
    <row r="70" spans="1:7" s="1" customFormat="1">
      <c r="A70" s="224" t="s">
        <v>16</v>
      </c>
      <c r="B70" s="247" t="s">
        <v>1003</v>
      </c>
      <c r="C70" s="709">
        <v>26.93</v>
      </c>
      <c r="D70" s="603"/>
      <c r="E70" s="105"/>
      <c r="F70" s="105"/>
      <c r="G70" s="105"/>
    </row>
    <row r="71" spans="1:7" s="1" customFormat="1">
      <c r="A71" s="224" t="s">
        <v>18</v>
      </c>
      <c r="B71" s="247" t="s">
        <v>1004</v>
      </c>
      <c r="C71" s="709">
        <v>51.21</v>
      </c>
      <c r="D71" s="603"/>
      <c r="E71" s="105"/>
      <c r="F71" s="105"/>
      <c r="G71" s="105"/>
    </row>
    <row r="72" spans="1:7" s="1" customFormat="1">
      <c r="A72" s="224" t="s">
        <v>20</v>
      </c>
      <c r="B72" s="247" t="s">
        <v>954</v>
      </c>
      <c r="C72" s="709">
        <v>20.39</v>
      </c>
      <c r="D72" s="603"/>
      <c r="E72" s="105"/>
      <c r="F72" s="105"/>
      <c r="G72" s="105"/>
    </row>
    <row r="73" spans="1:7" s="1" customFormat="1">
      <c r="A73" s="224" t="s">
        <v>746</v>
      </c>
      <c r="B73" s="247" t="s">
        <v>1005</v>
      </c>
      <c r="C73" s="709">
        <v>2.79</v>
      </c>
      <c r="D73" s="603"/>
      <c r="E73" s="105"/>
      <c r="F73" s="105"/>
      <c r="G73" s="105"/>
    </row>
    <row r="74" spans="1:7" s="1" customFormat="1">
      <c r="A74" s="224" t="s">
        <v>755</v>
      </c>
      <c r="B74" s="247" t="s">
        <v>956</v>
      </c>
      <c r="C74" s="709">
        <v>11.44</v>
      </c>
      <c r="D74" s="603"/>
      <c r="E74" s="105"/>
      <c r="F74" s="105"/>
      <c r="G74" s="105"/>
    </row>
    <row r="75" spans="1:7" s="1" customFormat="1">
      <c r="A75" s="224" t="s">
        <v>769</v>
      </c>
      <c r="B75" s="247" t="s">
        <v>1006</v>
      </c>
      <c r="C75" s="709">
        <v>0.49</v>
      </c>
      <c r="D75" s="603"/>
      <c r="E75" s="105"/>
      <c r="F75" s="105"/>
      <c r="G75" s="105"/>
    </row>
    <row r="76" spans="1:7" s="1" customFormat="1">
      <c r="A76" s="224" t="s">
        <v>771</v>
      </c>
      <c r="B76" s="247" t="s">
        <v>1007</v>
      </c>
      <c r="C76" s="709">
        <v>35.020000000000003</v>
      </c>
      <c r="D76" s="603" t="s">
        <v>1008</v>
      </c>
      <c r="E76" s="105"/>
      <c r="F76" s="105"/>
      <c r="G76" s="105"/>
    </row>
    <row r="77" spans="1:7" s="1" customFormat="1">
      <c r="A77" s="224" t="s">
        <v>823</v>
      </c>
      <c r="B77" s="247" t="s">
        <v>1009</v>
      </c>
      <c r="C77" s="709">
        <v>7.27</v>
      </c>
      <c r="D77" s="603" t="s">
        <v>1010</v>
      </c>
      <c r="E77" s="105"/>
      <c r="F77" s="105"/>
      <c r="G77" s="105"/>
    </row>
    <row r="78" spans="1:7" s="1" customFormat="1">
      <c r="A78" s="333">
        <v>2</v>
      </c>
      <c r="B78" s="680" t="s">
        <v>1011</v>
      </c>
      <c r="C78" s="708">
        <f>SUM(C79:C89)</f>
        <v>69.81</v>
      </c>
      <c r="D78" s="603"/>
      <c r="E78" s="100"/>
      <c r="F78" s="101"/>
      <c r="G78" s="101"/>
    </row>
    <row r="79" spans="1:7" s="1" customFormat="1">
      <c r="A79" s="224" t="s">
        <v>300</v>
      </c>
      <c r="B79" s="247" t="s">
        <v>944</v>
      </c>
      <c r="C79" s="709">
        <v>2.78</v>
      </c>
      <c r="D79" s="603"/>
      <c r="E79" s="105"/>
      <c r="F79" s="105"/>
      <c r="G79" s="105"/>
    </row>
    <row r="80" spans="1:7" s="1" customFormat="1">
      <c r="A80" s="224" t="s">
        <v>354</v>
      </c>
      <c r="B80" s="247" t="s">
        <v>1001</v>
      </c>
      <c r="C80" s="709">
        <v>2.87</v>
      </c>
      <c r="D80" s="603"/>
      <c r="E80" s="105"/>
      <c r="F80" s="105"/>
      <c r="G80" s="105"/>
    </row>
    <row r="81" spans="1:7" s="1" customFormat="1">
      <c r="A81" s="224" t="s">
        <v>356</v>
      </c>
      <c r="B81" s="247" t="s">
        <v>1002</v>
      </c>
      <c r="C81" s="709">
        <v>13.16</v>
      </c>
      <c r="D81" s="603"/>
      <c r="E81" s="105"/>
      <c r="F81" s="105"/>
      <c r="G81" s="105"/>
    </row>
    <row r="82" spans="1:7" s="1" customFormat="1">
      <c r="A82" s="224" t="s">
        <v>358</v>
      </c>
      <c r="B82" s="247" t="s">
        <v>1003</v>
      </c>
      <c r="C82" s="709">
        <v>12.09</v>
      </c>
      <c r="D82" s="603"/>
      <c r="E82" s="105"/>
      <c r="F82" s="105"/>
      <c r="G82" s="105"/>
    </row>
    <row r="83" spans="1:7" s="1" customFormat="1">
      <c r="A83" s="224" t="s">
        <v>360</v>
      </c>
      <c r="B83" s="247" t="s">
        <v>1004</v>
      </c>
      <c r="C83" s="709">
        <v>13.12</v>
      </c>
      <c r="D83" s="603"/>
      <c r="E83" s="105"/>
      <c r="F83" s="105"/>
      <c r="G83" s="105"/>
    </row>
    <row r="84" spans="1:7" s="1" customFormat="1">
      <c r="A84" s="224" t="s">
        <v>835</v>
      </c>
      <c r="B84" s="247" t="s">
        <v>954</v>
      </c>
      <c r="C84" s="709">
        <v>2.84</v>
      </c>
      <c r="D84" s="603"/>
      <c r="E84" s="105"/>
      <c r="F84" s="105"/>
      <c r="G84" s="105"/>
    </row>
    <row r="85" spans="1:7" s="1" customFormat="1">
      <c r="A85" s="224" t="s">
        <v>836</v>
      </c>
      <c r="B85" s="247" t="s">
        <v>1005</v>
      </c>
      <c r="C85" s="709">
        <v>0</v>
      </c>
      <c r="D85" s="603"/>
      <c r="E85" s="105"/>
      <c r="F85" s="105"/>
      <c r="G85" s="105"/>
    </row>
    <row r="86" spans="1:7" s="1" customFormat="1">
      <c r="A86" s="224" t="s">
        <v>837</v>
      </c>
      <c r="B86" s="247" t="s">
        <v>956</v>
      </c>
      <c r="C86" s="709">
        <v>2.08</v>
      </c>
      <c r="D86" s="603"/>
      <c r="E86" s="105"/>
      <c r="F86" s="105"/>
      <c r="G86" s="105"/>
    </row>
    <row r="87" spans="1:7" s="1" customFormat="1">
      <c r="A87" s="224" t="s">
        <v>838</v>
      </c>
      <c r="B87" s="247" t="s">
        <v>1006</v>
      </c>
      <c r="C87" s="709">
        <v>2.37</v>
      </c>
      <c r="D87" s="603"/>
      <c r="E87" s="105"/>
      <c r="F87" s="105"/>
      <c r="G87" s="105"/>
    </row>
    <row r="88" spans="1:7" s="1" customFormat="1">
      <c r="A88" s="224" t="s">
        <v>839</v>
      </c>
      <c r="B88" s="247" t="s">
        <v>1007</v>
      </c>
      <c r="C88" s="709">
        <v>15.71</v>
      </c>
      <c r="D88" s="603" t="s">
        <v>1012</v>
      </c>
      <c r="E88" s="105"/>
      <c r="F88" s="105"/>
      <c r="G88" s="105"/>
    </row>
    <row r="89" spans="1:7" s="1" customFormat="1">
      <c r="A89" s="224" t="s">
        <v>840</v>
      </c>
      <c r="B89" s="247" t="s">
        <v>1009</v>
      </c>
      <c r="C89" s="709">
        <v>2.79</v>
      </c>
      <c r="D89" s="603" t="s">
        <v>1013</v>
      </c>
      <c r="E89" s="105"/>
      <c r="F89" s="105"/>
      <c r="G89" s="105"/>
    </row>
    <row r="90" spans="1:7" s="1" customFormat="1">
      <c r="A90" s="333">
        <v>3</v>
      </c>
      <c r="B90" s="680" t="s">
        <v>1014</v>
      </c>
      <c r="C90" s="708">
        <f>SUM(C91:C101)</f>
        <v>23.18</v>
      </c>
      <c r="D90" s="603"/>
      <c r="E90" s="100"/>
      <c r="F90" s="101"/>
      <c r="G90" s="101"/>
    </row>
    <row r="91" spans="1:7" s="1" customFormat="1">
      <c r="A91" s="224" t="s">
        <v>165</v>
      </c>
      <c r="B91" s="247" t="s">
        <v>944</v>
      </c>
      <c r="C91" s="709">
        <v>0.02</v>
      </c>
      <c r="D91" s="603"/>
      <c r="E91" s="105"/>
      <c r="F91" s="105"/>
      <c r="G91" s="105"/>
    </row>
    <row r="92" spans="1:7" s="1" customFormat="1">
      <c r="A92" s="224" t="s">
        <v>329</v>
      </c>
      <c r="B92" s="247" t="s">
        <v>1001</v>
      </c>
      <c r="C92" s="709">
        <v>1.31</v>
      </c>
      <c r="D92" s="603"/>
      <c r="E92" s="105"/>
      <c r="F92" s="105"/>
      <c r="G92" s="105"/>
    </row>
    <row r="93" spans="1:7" s="1" customFormat="1">
      <c r="A93" s="224" t="s">
        <v>331</v>
      </c>
      <c r="B93" s="247" t="s">
        <v>1002</v>
      </c>
      <c r="C93" s="709">
        <v>0</v>
      </c>
      <c r="D93" s="603"/>
      <c r="E93" s="105"/>
      <c r="F93" s="105"/>
      <c r="G93" s="105"/>
    </row>
    <row r="94" spans="1:7" s="1" customFormat="1">
      <c r="A94" s="224" t="s">
        <v>437</v>
      </c>
      <c r="B94" s="247" t="s">
        <v>1003</v>
      </c>
      <c r="C94" s="709">
        <v>1.88</v>
      </c>
      <c r="D94" s="603"/>
      <c r="E94" s="105"/>
      <c r="F94" s="105"/>
      <c r="G94" s="105"/>
    </row>
    <row r="95" spans="1:7" s="1" customFormat="1">
      <c r="A95" s="224" t="s">
        <v>1015</v>
      </c>
      <c r="B95" s="247" t="s">
        <v>1004</v>
      </c>
      <c r="C95" s="709">
        <v>2.2599999999999998</v>
      </c>
      <c r="D95" s="603"/>
      <c r="E95" s="105"/>
      <c r="F95" s="105"/>
      <c r="G95" s="105"/>
    </row>
    <row r="96" spans="1:7" s="1" customFormat="1">
      <c r="A96" s="224" t="s">
        <v>1016</v>
      </c>
      <c r="B96" s="247" t="s">
        <v>954</v>
      </c>
      <c r="C96" s="709">
        <v>0.05</v>
      </c>
      <c r="D96" s="603"/>
      <c r="E96" s="105"/>
      <c r="F96" s="105"/>
      <c r="G96" s="105"/>
    </row>
    <row r="97" spans="1:7" s="1" customFormat="1">
      <c r="A97" s="224" t="s">
        <v>1017</v>
      </c>
      <c r="B97" s="247" t="s">
        <v>1005</v>
      </c>
      <c r="C97" s="709">
        <v>0</v>
      </c>
      <c r="D97" s="603"/>
      <c r="E97" s="105"/>
      <c r="F97" s="105"/>
      <c r="G97" s="105"/>
    </row>
    <row r="98" spans="1:7" s="1" customFormat="1">
      <c r="A98" s="224" t="s">
        <v>1018</v>
      </c>
      <c r="B98" s="247" t="s">
        <v>956</v>
      </c>
      <c r="C98" s="709">
        <v>11.16</v>
      </c>
      <c r="D98" s="603"/>
      <c r="E98" s="105"/>
      <c r="F98" s="105"/>
      <c r="G98" s="105"/>
    </row>
    <row r="99" spans="1:7" s="1" customFormat="1">
      <c r="A99" s="224" t="s">
        <v>1019</v>
      </c>
      <c r="B99" s="247" t="s">
        <v>1006</v>
      </c>
      <c r="C99" s="709">
        <v>0</v>
      </c>
      <c r="D99" s="603"/>
      <c r="E99" s="105"/>
      <c r="F99" s="105"/>
      <c r="G99" s="105"/>
    </row>
    <row r="100" spans="1:7" s="1" customFormat="1">
      <c r="A100" s="224" t="s">
        <v>1020</v>
      </c>
      <c r="B100" s="247" t="s">
        <v>1007</v>
      </c>
      <c r="C100" s="709">
        <v>6.5</v>
      </c>
      <c r="D100" s="603" t="s">
        <v>1021</v>
      </c>
      <c r="E100" s="105"/>
      <c r="F100" s="105"/>
      <c r="G100" s="105"/>
    </row>
    <row r="101" spans="1:7" s="1" customFormat="1">
      <c r="A101" s="224" t="s">
        <v>1022</v>
      </c>
      <c r="B101" s="247" t="s">
        <v>1009</v>
      </c>
      <c r="C101" s="709">
        <v>0</v>
      </c>
      <c r="D101" s="603" t="s">
        <v>1023</v>
      </c>
      <c r="E101" s="105"/>
      <c r="F101" s="105"/>
      <c r="G101" s="105"/>
    </row>
    <row r="102" spans="1:7" s="1" customFormat="1">
      <c r="A102" s="333">
        <v>4</v>
      </c>
      <c r="B102" s="680" t="s">
        <v>1024</v>
      </c>
      <c r="C102" s="708">
        <f>SUM(C103:C113)</f>
        <v>0</v>
      </c>
      <c r="D102" s="603"/>
      <c r="E102" s="8"/>
      <c r="F102" s="8"/>
      <c r="G102" s="8"/>
    </row>
    <row r="103" spans="1:7" s="1" customFormat="1">
      <c r="A103" s="224" t="s">
        <v>171</v>
      </c>
      <c r="B103" s="247" t="s">
        <v>944</v>
      </c>
      <c r="C103" s="709">
        <v>0</v>
      </c>
      <c r="D103" s="603"/>
      <c r="E103" s="105"/>
      <c r="F103" s="105"/>
      <c r="G103" s="105"/>
    </row>
    <row r="104" spans="1:7" s="1" customFormat="1">
      <c r="A104" s="224" t="s">
        <v>178</v>
      </c>
      <c r="B104" s="247" t="s">
        <v>1001</v>
      </c>
      <c r="C104" s="709">
        <v>0</v>
      </c>
      <c r="D104" s="603"/>
      <c r="E104" s="105"/>
      <c r="F104" s="105"/>
      <c r="G104" s="105"/>
    </row>
    <row r="105" spans="1:7" s="1" customFormat="1">
      <c r="A105" s="224" t="s">
        <v>182</v>
      </c>
      <c r="B105" s="247" t="s">
        <v>1002</v>
      </c>
      <c r="C105" s="709">
        <v>0</v>
      </c>
      <c r="D105" s="603"/>
      <c r="E105" s="105"/>
      <c r="F105" s="105"/>
      <c r="G105" s="105"/>
    </row>
    <row r="106" spans="1:7" s="1" customFormat="1">
      <c r="A106" s="224" t="s">
        <v>402</v>
      </c>
      <c r="B106" s="247" t="s">
        <v>1003</v>
      </c>
      <c r="C106" s="709">
        <v>0</v>
      </c>
      <c r="D106" s="603"/>
      <c r="E106" s="105"/>
      <c r="F106" s="105"/>
      <c r="G106" s="105"/>
    </row>
    <row r="107" spans="1:7" s="1" customFormat="1">
      <c r="A107" s="224" t="s">
        <v>404</v>
      </c>
      <c r="B107" s="247" t="s">
        <v>1004</v>
      </c>
      <c r="C107" s="709">
        <v>0</v>
      </c>
      <c r="D107" s="603"/>
      <c r="E107" s="105"/>
      <c r="F107" s="105"/>
      <c r="G107" s="105"/>
    </row>
    <row r="108" spans="1:7" s="1" customFormat="1">
      <c r="A108" s="224" t="s">
        <v>1025</v>
      </c>
      <c r="B108" s="247" t="s">
        <v>954</v>
      </c>
      <c r="C108" s="709">
        <v>0</v>
      </c>
      <c r="D108" s="603"/>
      <c r="E108" s="105"/>
      <c r="F108" s="105"/>
      <c r="G108" s="105"/>
    </row>
    <row r="109" spans="1:7" s="1" customFormat="1">
      <c r="A109" s="224" t="s">
        <v>1026</v>
      </c>
      <c r="B109" s="247" t="s">
        <v>1005</v>
      </c>
      <c r="C109" s="709">
        <v>0</v>
      </c>
      <c r="D109" s="603"/>
      <c r="E109" s="105"/>
      <c r="F109" s="105"/>
      <c r="G109" s="105"/>
    </row>
    <row r="110" spans="1:7" s="1" customFormat="1">
      <c r="A110" s="224" t="s">
        <v>1027</v>
      </c>
      <c r="B110" s="247" t="s">
        <v>956</v>
      </c>
      <c r="C110" s="709">
        <v>0</v>
      </c>
      <c r="D110" s="603"/>
      <c r="E110" s="105"/>
      <c r="F110" s="105"/>
      <c r="G110" s="105"/>
    </row>
    <row r="111" spans="1:7" s="1" customFormat="1">
      <c r="A111" s="236" t="s">
        <v>1028</v>
      </c>
      <c r="B111" s="247" t="s">
        <v>1006</v>
      </c>
      <c r="C111" s="709">
        <v>0</v>
      </c>
      <c r="D111" s="603"/>
      <c r="E111" s="105"/>
      <c r="F111" s="105"/>
      <c r="G111" s="105"/>
    </row>
    <row r="112" spans="1:7" s="1" customFormat="1">
      <c r="A112" s="224" t="s">
        <v>1029</v>
      </c>
      <c r="B112" s="247" t="s">
        <v>1007</v>
      </c>
      <c r="C112" s="709">
        <v>0</v>
      </c>
      <c r="D112" s="603" t="s">
        <v>1030</v>
      </c>
      <c r="E112" s="105"/>
      <c r="F112" s="105"/>
      <c r="G112" s="105"/>
    </row>
    <row r="113" spans="1:7" s="1" customFormat="1" ht="15.75" thickBot="1">
      <c r="A113" s="254" t="s">
        <v>1031</v>
      </c>
      <c r="B113" s="247" t="s">
        <v>1009</v>
      </c>
      <c r="C113" s="710">
        <v>0</v>
      </c>
      <c r="D113" s="607" t="s">
        <v>1032</v>
      </c>
      <c r="E113" s="105"/>
      <c r="F113" s="105"/>
      <c r="G113" s="105"/>
    </row>
    <row r="114" spans="1:7" s="1" customFormat="1">
      <c r="A114" s="361" t="s">
        <v>496</v>
      </c>
      <c r="B114" s="390" t="s">
        <v>1033</v>
      </c>
      <c r="C114" s="363">
        <f>SUM(C115:C125)</f>
        <v>498.36</v>
      </c>
      <c r="D114" s="692"/>
      <c r="E114" s="100"/>
      <c r="F114" s="101"/>
      <c r="G114" s="101"/>
    </row>
    <row r="115" spans="1:7" s="1" customFormat="1">
      <c r="A115" s="333" t="s">
        <v>1034</v>
      </c>
      <c r="B115" s="247" t="s">
        <v>895</v>
      </c>
      <c r="C115" s="707">
        <f t="shared" ref="C115:C125" si="1">SUM(C127,C139,C151,C163,C175)</f>
        <v>12.09</v>
      </c>
      <c r="D115" s="603" t="s">
        <v>1035</v>
      </c>
      <c r="E115" s="100"/>
      <c r="F115" s="101"/>
      <c r="G115" s="101"/>
    </row>
    <row r="116" spans="1:7" s="1" customFormat="1">
      <c r="A116" s="333" t="s">
        <v>1036</v>
      </c>
      <c r="B116" s="247" t="s">
        <v>897</v>
      </c>
      <c r="C116" s="707">
        <f t="shared" si="1"/>
        <v>0</v>
      </c>
      <c r="D116" s="603" t="s">
        <v>1037</v>
      </c>
      <c r="E116" s="100"/>
      <c r="F116" s="101"/>
      <c r="G116" s="101"/>
    </row>
    <row r="117" spans="1:7" s="1" customFormat="1">
      <c r="A117" s="333" t="s">
        <v>1038</v>
      </c>
      <c r="B117" s="247" t="s">
        <v>980</v>
      </c>
      <c r="C117" s="707">
        <f t="shared" si="1"/>
        <v>55.31</v>
      </c>
      <c r="D117" s="603" t="s">
        <v>1039</v>
      </c>
      <c r="E117" s="100"/>
      <c r="F117" s="101"/>
      <c r="G117" s="101"/>
    </row>
    <row r="118" spans="1:7" s="1" customFormat="1">
      <c r="A118" s="333" t="s">
        <v>1040</v>
      </c>
      <c r="B118" s="247" t="s">
        <v>901</v>
      </c>
      <c r="C118" s="707">
        <f t="shared" si="1"/>
        <v>71.940000000000012</v>
      </c>
      <c r="D118" s="603" t="s">
        <v>1041</v>
      </c>
      <c r="E118" s="100"/>
      <c r="F118" s="101"/>
      <c r="G118" s="101"/>
    </row>
    <row r="119" spans="1:7" s="1" customFormat="1">
      <c r="A119" s="333" t="s">
        <v>1042</v>
      </c>
      <c r="B119" s="247" t="s">
        <v>903</v>
      </c>
      <c r="C119" s="707">
        <f t="shared" si="1"/>
        <v>89.85</v>
      </c>
      <c r="D119" s="603" t="s">
        <v>1043</v>
      </c>
      <c r="E119" s="100"/>
      <c r="F119" s="101"/>
      <c r="G119" s="101"/>
    </row>
    <row r="120" spans="1:7" s="1" customFormat="1">
      <c r="A120" s="333" t="s">
        <v>1044</v>
      </c>
      <c r="B120" s="247" t="s">
        <v>905</v>
      </c>
      <c r="C120" s="707">
        <f t="shared" si="1"/>
        <v>10.32</v>
      </c>
      <c r="D120" s="603" t="s">
        <v>1045</v>
      </c>
      <c r="E120" s="100"/>
      <c r="F120" s="101"/>
      <c r="G120" s="101"/>
    </row>
    <row r="121" spans="1:7" s="1" customFormat="1">
      <c r="A121" s="333" t="s">
        <v>1046</v>
      </c>
      <c r="B121" s="247" t="s">
        <v>907</v>
      </c>
      <c r="C121" s="707">
        <f t="shared" si="1"/>
        <v>0</v>
      </c>
      <c r="D121" s="603" t="s">
        <v>1047</v>
      </c>
      <c r="E121" s="100"/>
      <c r="F121" s="101"/>
      <c r="G121" s="101"/>
    </row>
    <row r="122" spans="1:7" s="1" customFormat="1" ht="25.5">
      <c r="A122" s="333" t="s">
        <v>1048</v>
      </c>
      <c r="B122" s="247" t="s">
        <v>909</v>
      </c>
      <c r="C122" s="707">
        <f t="shared" si="1"/>
        <v>54.969999999999992</v>
      </c>
      <c r="D122" s="603" t="s">
        <v>1049</v>
      </c>
      <c r="E122" s="100"/>
      <c r="F122" s="101"/>
      <c r="G122" s="101"/>
    </row>
    <row r="123" spans="1:7" s="1" customFormat="1" ht="25.5">
      <c r="A123" s="333" t="s">
        <v>1050</v>
      </c>
      <c r="B123" s="247" t="s">
        <v>911</v>
      </c>
      <c r="C123" s="707">
        <f t="shared" si="1"/>
        <v>10.08</v>
      </c>
      <c r="D123" s="603" t="s">
        <v>1051</v>
      </c>
      <c r="E123" s="100"/>
      <c r="F123" s="101"/>
      <c r="G123" s="101"/>
    </row>
    <row r="124" spans="1:7" s="1" customFormat="1">
      <c r="A124" s="333" t="s">
        <v>1052</v>
      </c>
      <c r="B124" s="247" t="s">
        <v>995</v>
      </c>
      <c r="C124" s="707">
        <f t="shared" si="1"/>
        <v>86.02000000000001</v>
      </c>
      <c r="D124" s="603" t="s">
        <v>1053</v>
      </c>
      <c r="E124" s="100"/>
      <c r="F124" s="101"/>
      <c r="G124" s="101"/>
    </row>
    <row r="125" spans="1:7" s="1" customFormat="1">
      <c r="A125" s="333" t="s">
        <v>1054</v>
      </c>
      <c r="B125" s="247" t="s">
        <v>998</v>
      </c>
      <c r="C125" s="707">
        <f t="shared" si="1"/>
        <v>107.78</v>
      </c>
      <c r="D125" s="603" t="s">
        <v>1055</v>
      </c>
      <c r="E125" s="100"/>
      <c r="F125" s="101"/>
      <c r="G125" s="101"/>
    </row>
    <row r="126" spans="1:7" s="1" customFormat="1">
      <c r="A126" s="333">
        <v>1</v>
      </c>
      <c r="B126" s="680" t="s">
        <v>1056</v>
      </c>
      <c r="C126" s="334">
        <f>SUM(C127:C137)</f>
        <v>375.23</v>
      </c>
      <c r="D126" s="603"/>
      <c r="E126" s="100"/>
      <c r="F126" s="101"/>
      <c r="G126" s="101"/>
    </row>
    <row r="127" spans="1:7" s="1" customFormat="1">
      <c r="A127" s="224" t="s">
        <v>285</v>
      </c>
      <c r="B127" s="247" t="s">
        <v>944</v>
      </c>
      <c r="C127" s="711">
        <v>9.1300000000000008</v>
      </c>
      <c r="D127" s="603"/>
      <c r="E127" s="105"/>
      <c r="F127" s="105"/>
      <c r="G127" s="105"/>
    </row>
    <row r="128" spans="1:7" s="1" customFormat="1">
      <c r="A128" s="224" t="s">
        <v>295</v>
      </c>
      <c r="B128" s="247" t="s">
        <v>1001</v>
      </c>
      <c r="C128" s="711">
        <v>0</v>
      </c>
      <c r="D128" s="603"/>
      <c r="E128" s="105"/>
      <c r="F128" s="105"/>
      <c r="G128" s="105"/>
    </row>
    <row r="129" spans="1:7" s="1" customFormat="1">
      <c r="A129" s="224" t="s">
        <v>297</v>
      </c>
      <c r="B129" s="247" t="s">
        <v>1002</v>
      </c>
      <c r="C129" s="711">
        <v>41.61</v>
      </c>
      <c r="D129" s="603"/>
      <c r="E129" s="105"/>
      <c r="F129" s="105"/>
      <c r="G129" s="105"/>
    </row>
    <row r="130" spans="1:7" s="1" customFormat="1">
      <c r="A130" s="224" t="s">
        <v>16</v>
      </c>
      <c r="B130" s="247" t="s">
        <v>1003</v>
      </c>
      <c r="C130" s="711">
        <v>54.12</v>
      </c>
      <c r="D130" s="603"/>
      <c r="E130" s="105"/>
      <c r="F130" s="105"/>
      <c r="G130" s="105"/>
    </row>
    <row r="131" spans="1:7" s="1" customFormat="1">
      <c r="A131" s="224" t="s">
        <v>18</v>
      </c>
      <c r="B131" s="247" t="s">
        <v>1004</v>
      </c>
      <c r="C131" s="711">
        <v>67.56</v>
      </c>
      <c r="D131" s="603"/>
      <c r="E131" s="105"/>
      <c r="F131" s="105"/>
      <c r="G131" s="105"/>
    </row>
    <row r="132" spans="1:7" s="1" customFormat="1">
      <c r="A132" s="224" t="s">
        <v>20</v>
      </c>
      <c r="B132" s="247" t="s">
        <v>954</v>
      </c>
      <c r="C132" s="711">
        <v>7.77</v>
      </c>
      <c r="D132" s="603"/>
      <c r="E132" s="105"/>
      <c r="F132" s="105"/>
      <c r="G132" s="105"/>
    </row>
    <row r="133" spans="1:7" s="1" customFormat="1">
      <c r="A133" s="224" t="s">
        <v>746</v>
      </c>
      <c r="B133" s="247" t="s">
        <v>1005</v>
      </c>
      <c r="C133" s="711">
        <v>0</v>
      </c>
      <c r="D133" s="603"/>
      <c r="E133" s="105"/>
      <c r="F133" s="105"/>
      <c r="G133" s="105"/>
    </row>
    <row r="134" spans="1:7" s="1" customFormat="1">
      <c r="A134" s="224" t="s">
        <v>755</v>
      </c>
      <c r="B134" s="247" t="s">
        <v>956</v>
      </c>
      <c r="C134" s="711">
        <v>41.48</v>
      </c>
      <c r="D134" s="603"/>
      <c r="E134" s="105"/>
      <c r="F134" s="105"/>
      <c r="G134" s="105"/>
    </row>
    <row r="135" spans="1:7" s="1" customFormat="1">
      <c r="A135" s="224" t="s">
        <v>769</v>
      </c>
      <c r="B135" s="247" t="s">
        <v>1006</v>
      </c>
      <c r="C135" s="711">
        <v>7.64</v>
      </c>
      <c r="D135" s="603"/>
      <c r="E135" s="105"/>
      <c r="F135" s="105"/>
      <c r="G135" s="105"/>
    </row>
    <row r="136" spans="1:7" s="1" customFormat="1">
      <c r="A136" s="224" t="s">
        <v>771</v>
      </c>
      <c r="B136" s="247" t="s">
        <v>1007</v>
      </c>
      <c r="C136" s="711">
        <v>64.64</v>
      </c>
      <c r="D136" s="603" t="s">
        <v>1057</v>
      </c>
      <c r="E136" s="105"/>
      <c r="F136" s="105"/>
      <c r="G136" s="105"/>
    </row>
    <row r="137" spans="1:7" s="1" customFormat="1">
      <c r="A137" s="224" t="s">
        <v>823</v>
      </c>
      <c r="B137" s="247" t="s">
        <v>1009</v>
      </c>
      <c r="C137" s="711">
        <v>81.28</v>
      </c>
      <c r="D137" s="603" t="s">
        <v>1058</v>
      </c>
      <c r="E137" s="105"/>
      <c r="F137" s="105"/>
      <c r="G137" s="105"/>
    </row>
    <row r="138" spans="1:7" s="1" customFormat="1">
      <c r="A138" s="333">
        <v>2</v>
      </c>
      <c r="B138" s="680" t="s">
        <v>1059</v>
      </c>
      <c r="C138" s="334">
        <f>SUM(C139:C149)</f>
        <v>117.30000000000001</v>
      </c>
      <c r="D138" s="603"/>
      <c r="E138" s="100"/>
      <c r="F138" s="101"/>
      <c r="G138" s="101"/>
    </row>
    <row r="139" spans="1:7" s="1" customFormat="1">
      <c r="A139" s="224" t="s">
        <v>300</v>
      </c>
      <c r="B139" s="247" t="s">
        <v>944</v>
      </c>
      <c r="C139" s="711">
        <v>2.85</v>
      </c>
      <c r="D139" s="603"/>
      <c r="E139" s="105"/>
      <c r="F139" s="105"/>
      <c r="G139" s="105"/>
    </row>
    <row r="140" spans="1:7" s="1" customFormat="1">
      <c r="A140" s="224" t="s">
        <v>354</v>
      </c>
      <c r="B140" s="247" t="s">
        <v>1001</v>
      </c>
      <c r="C140" s="711">
        <v>0</v>
      </c>
      <c r="D140" s="603"/>
      <c r="E140" s="105"/>
      <c r="F140" s="105"/>
      <c r="G140" s="105"/>
    </row>
    <row r="141" spans="1:7" s="1" customFormat="1">
      <c r="A141" s="224" t="s">
        <v>356</v>
      </c>
      <c r="B141" s="247" t="s">
        <v>1002</v>
      </c>
      <c r="C141" s="711">
        <v>12.98</v>
      </c>
      <c r="D141" s="603"/>
      <c r="E141" s="105"/>
      <c r="F141" s="105"/>
      <c r="G141" s="105"/>
    </row>
    <row r="142" spans="1:7" s="1" customFormat="1">
      <c r="A142" s="224" t="s">
        <v>358</v>
      </c>
      <c r="B142" s="247" t="s">
        <v>1003</v>
      </c>
      <c r="C142" s="711">
        <v>16.78</v>
      </c>
      <c r="D142" s="603"/>
      <c r="E142" s="105"/>
      <c r="F142" s="105"/>
      <c r="G142" s="105"/>
    </row>
    <row r="143" spans="1:7" s="1" customFormat="1">
      <c r="A143" s="224" t="s">
        <v>360</v>
      </c>
      <c r="B143" s="247" t="s">
        <v>1004</v>
      </c>
      <c r="C143" s="711">
        <v>20.97</v>
      </c>
      <c r="D143" s="603"/>
      <c r="E143" s="105"/>
      <c r="F143" s="105"/>
      <c r="G143" s="105"/>
    </row>
    <row r="144" spans="1:7" s="1" customFormat="1">
      <c r="A144" s="224" t="s">
        <v>835</v>
      </c>
      <c r="B144" s="247" t="s">
        <v>954</v>
      </c>
      <c r="C144" s="711">
        <v>2.37</v>
      </c>
      <c r="D144" s="603"/>
      <c r="E144" s="105"/>
      <c r="F144" s="105"/>
      <c r="G144" s="105"/>
    </row>
    <row r="145" spans="1:7" s="1" customFormat="1">
      <c r="A145" s="224" t="s">
        <v>836</v>
      </c>
      <c r="B145" s="247" t="s">
        <v>1005</v>
      </c>
      <c r="C145" s="711">
        <v>0</v>
      </c>
      <c r="D145" s="603"/>
      <c r="E145" s="105"/>
      <c r="F145" s="105"/>
      <c r="G145" s="105"/>
    </row>
    <row r="146" spans="1:7" s="1" customFormat="1">
      <c r="A146" s="224" t="s">
        <v>837</v>
      </c>
      <c r="B146" s="247" t="s">
        <v>956</v>
      </c>
      <c r="C146" s="711">
        <v>12.86</v>
      </c>
      <c r="D146" s="603"/>
      <c r="E146" s="105"/>
      <c r="F146" s="105"/>
      <c r="G146" s="105"/>
    </row>
    <row r="147" spans="1:7" s="1" customFormat="1">
      <c r="A147" s="224" t="s">
        <v>838</v>
      </c>
      <c r="B147" s="247" t="s">
        <v>1006</v>
      </c>
      <c r="C147" s="711">
        <v>2.34</v>
      </c>
      <c r="D147" s="603"/>
      <c r="E147" s="105"/>
      <c r="F147" s="105"/>
      <c r="G147" s="105"/>
    </row>
    <row r="148" spans="1:7" s="1" customFormat="1">
      <c r="A148" s="224" t="s">
        <v>839</v>
      </c>
      <c r="B148" s="247" t="s">
        <v>1007</v>
      </c>
      <c r="C148" s="711">
        <v>20.76</v>
      </c>
      <c r="D148" s="603" t="s">
        <v>1060</v>
      </c>
      <c r="E148" s="105"/>
      <c r="F148" s="105"/>
      <c r="G148" s="105"/>
    </row>
    <row r="149" spans="1:7" s="1" customFormat="1">
      <c r="A149" s="224" t="s">
        <v>840</v>
      </c>
      <c r="B149" s="247" t="s">
        <v>1009</v>
      </c>
      <c r="C149" s="711">
        <v>25.39</v>
      </c>
      <c r="D149" s="603" t="s">
        <v>1061</v>
      </c>
      <c r="E149" s="105"/>
      <c r="F149" s="105"/>
      <c r="G149" s="105"/>
    </row>
    <row r="150" spans="1:7" s="1" customFormat="1">
      <c r="A150" s="333">
        <v>3</v>
      </c>
      <c r="B150" s="680" t="s">
        <v>1062</v>
      </c>
      <c r="C150" s="334">
        <f>SUM(C151:C161)</f>
        <v>0.7400000000000001</v>
      </c>
      <c r="D150" s="603"/>
      <c r="E150" s="105"/>
      <c r="F150" s="105"/>
      <c r="G150" s="105"/>
    </row>
    <row r="151" spans="1:7" s="1" customFormat="1">
      <c r="A151" s="224" t="s">
        <v>165</v>
      </c>
      <c r="B151" s="247" t="s">
        <v>944</v>
      </c>
      <c r="C151" s="711">
        <v>0.02</v>
      </c>
      <c r="D151" s="603"/>
      <c r="E151" s="105"/>
      <c r="F151" s="105"/>
      <c r="G151" s="105"/>
    </row>
    <row r="152" spans="1:7" s="1" customFormat="1">
      <c r="A152" s="224" t="s">
        <v>329</v>
      </c>
      <c r="B152" s="247" t="s">
        <v>1001</v>
      </c>
      <c r="C152" s="711">
        <v>0</v>
      </c>
      <c r="D152" s="603"/>
      <c r="E152" s="105"/>
      <c r="F152" s="105"/>
      <c r="G152" s="105"/>
    </row>
    <row r="153" spans="1:7" s="1" customFormat="1">
      <c r="A153" s="224" t="s">
        <v>331</v>
      </c>
      <c r="B153" s="247" t="s">
        <v>1002</v>
      </c>
      <c r="C153" s="711">
        <v>0.08</v>
      </c>
      <c r="D153" s="603"/>
      <c r="E153" s="105"/>
      <c r="F153" s="105"/>
      <c r="G153" s="105"/>
    </row>
    <row r="154" spans="1:7" s="1" customFormat="1">
      <c r="A154" s="224" t="s">
        <v>437</v>
      </c>
      <c r="B154" s="247" t="s">
        <v>1003</v>
      </c>
      <c r="C154" s="711">
        <v>0.11</v>
      </c>
      <c r="D154" s="603"/>
      <c r="E154" s="105"/>
      <c r="F154" s="105"/>
      <c r="G154" s="105"/>
    </row>
    <row r="155" spans="1:7" s="1" customFormat="1">
      <c r="A155" s="224" t="s">
        <v>1015</v>
      </c>
      <c r="B155" s="247" t="s">
        <v>1004</v>
      </c>
      <c r="C155" s="711">
        <v>0.13</v>
      </c>
      <c r="D155" s="603"/>
      <c r="E155" s="105"/>
      <c r="F155" s="105"/>
      <c r="G155" s="105"/>
    </row>
    <row r="156" spans="1:7" s="1" customFormat="1">
      <c r="A156" s="224" t="s">
        <v>1016</v>
      </c>
      <c r="B156" s="247" t="s">
        <v>954</v>
      </c>
      <c r="C156" s="711">
        <v>0.02</v>
      </c>
      <c r="D156" s="603"/>
      <c r="E156" s="105"/>
      <c r="F156" s="105"/>
      <c r="G156" s="105"/>
    </row>
    <row r="157" spans="1:7" s="1" customFormat="1">
      <c r="A157" s="224" t="s">
        <v>1017</v>
      </c>
      <c r="B157" s="247" t="s">
        <v>1005</v>
      </c>
      <c r="C157" s="711">
        <v>0</v>
      </c>
      <c r="D157" s="603"/>
      <c r="E157" s="105"/>
      <c r="F157" s="105"/>
      <c r="G157" s="105"/>
    </row>
    <row r="158" spans="1:7" s="1" customFormat="1" ht="27.75" customHeight="1">
      <c r="A158" s="224" t="s">
        <v>1018</v>
      </c>
      <c r="B158" s="247" t="s">
        <v>956</v>
      </c>
      <c r="C158" s="711">
        <v>0.08</v>
      </c>
      <c r="D158" s="603"/>
      <c r="E158" s="105"/>
      <c r="F158" s="105"/>
      <c r="G158" s="105"/>
    </row>
    <row r="159" spans="1:7" s="1" customFormat="1">
      <c r="A159" s="224" t="s">
        <v>1019</v>
      </c>
      <c r="B159" s="247" t="s">
        <v>1006</v>
      </c>
      <c r="C159" s="711">
        <v>0.02</v>
      </c>
      <c r="D159" s="603"/>
      <c r="E159" s="105"/>
      <c r="F159" s="105"/>
      <c r="G159" s="105"/>
    </row>
    <row r="160" spans="1:7" s="1" customFormat="1">
      <c r="A160" s="224" t="s">
        <v>1020</v>
      </c>
      <c r="B160" s="247" t="s">
        <v>1007</v>
      </c>
      <c r="C160" s="711">
        <v>0.12</v>
      </c>
      <c r="D160" s="603" t="s">
        <v>1063</v>
      </c>
      <c r="E160" s="105"/>
      <c r="F160" s="105"/>
      <c r="G160" s="105"/>
    </row>
    <row r="161" spans="1:7" s="1" customFormat="1">
      <c r="A161" s="224" t="s">
        <v>1022</v>
      </c>
      <c r="B161" s="247" t="s">
        <v>1009</v>
      </c>
      <c r="C161" s="711">
        <v>0.16</v>
      </c>
      <c r="D161" s="603" t="s">
        <v>1064</v>
      </c>
      <c r="E161" s="105"/>
      <c r="F161" s="105"/>
      <c r="G161" s="105"/>
    </row>
    <row r="162" spans="1:7" s="1" customFormat="1">
      <c r="A162" s="333">
        <v>4</v>
      </c>
      <c r="B162" s="680" t="s">
        <v>1065</v>
      </c>
      <c r="C162" s="334">
        <f>SUM(C163:C173)</f>
        <v>0</v>
      </c>
      <c r="D162" s="603"/>
      <c r="E162" s="100"/>
      <c r="F162" s="101"/>
      <c r="G162" s="101"/>
    </row>
    <row r="163" spans="1:7" s="1" customFormat="1">
      <c r="A163" s="224" t="s">
        <v>171</v>
      </c>
      <c r="B163" s="247" t="s">
        <v>944</v>
      </c>
      <c r="C163" s="711">
        <v>0</v>
      </c>
      <c r="D163" s="603"/>
      <c r="E163" s="105"/>
      <c r="F163" s="105"/>
      <c r="G163" s="105"/>
    </row>
    <row r="164" spans="1:7" s="1" customFormat="1">
      <c r="A164" s="224" t="s">
        <v>178</v>
      </c>
      <c r="B164" s="247" t="s">
        <v>1001</v>
      </c>
      <c r="C164" s="711">
        <v>0</v>
      </c>
      <c r="D164" s="603"/>
      <c r="E164" s="105"/>
      <c r="F164" s="105"/>
      <c r="G164" s="105"/>
    </row>
    <row r="165" spans="1:7" s="1" customFormat="1">
      <c r="A165" s="224" t="s">
        <v>182</v>
      </c>
      <c r="B165" s="247" t="s">
        <v>1002</v>
      </c>
      <c r="C165" s="711">
        <v>0</v>
      </c>
      <c r="D165" s="603"/>
      <c r="E165" s="105"/>
      <c r="F165" s="105"/>
      <c r="G165" s="105"/>
    </row>
    <row r="166" spans="1:7" s="1" customFormat="1">
      <c r="A166" s="224" t="s">
        <v>402</v>
      </c>
      <c r="B166" s="247" t="s">
        <v>1003</v>
      </c>
      <c r="C166" s="711">
        <v>0</v>
      </c>
      <c r="D166" s="603"/>
      <c r="E166" s="105"/>
      <c r="F166" s="105"/>
      <c r="G166" s="105"/>
    </row>
    <row r="167" spans="1:7" s="1" customFormat="1">
      <c r="A167" s="224" t="s">
        <v>404</v>
      </c>
      <c r="B167" s="247" t="s">
        <v>1004</v>
      </c>
      <c r="C167" s="711">
        <v>0</v>
      </c>
      <c r="D167" s="603"/>
      <c r="E167" s="105"/>
      <c r="F167" s="105"/>
      <c r="G167" s="105"/>
    </row>
    <row r="168" spans="1:7" s="1" customFormat="1">
      <c r="A168" s="224" t="s">
        <v>1025</v>
      </c>
      <c r="B168" s="247" t="s">
        <v>954</v>
      </c>
      <c r="C168" s="711">
        <v>0</v>
      </c>
      <c r="D168" s="603"/>
      <c r="E168" s="105"/>
      <c r="F168" s="105"/>
      <c r="G168" s="105"/>
    </row>
    <row r="169" spans="1:7" s="1" customFormat="1">
      <c r="A169" s="224" t="s">
        <v>1026</v>
      </c>
      <c r="B169" s="247" t="s">
        <v>1005</v>
      </c>
      <c r="C169" s="711">
        <v>0</v>
      </c>
      <c r="D169" s="603"/>
      <c r="E169" s="105"/>
      <c r="F169" s="105"/>
      <c r="G169" s="105"/>
    </row>
    <row r="170" spans="1:7" s="1" customFormat="1">
      <c r="A170" s="224" t="s">
        <v>1027</v>
      </c>
      <c r="B170" s="247" t="s">
        <v>956</v>
      </c>
      <c r="C170" s="711">
        <v>0</v>
      </c>
      <c r="D170" s="603"/>
      <c r="E170" s="105"/>
      <c r="F170" s="105"/>
      <c r="G170" s="105"/>
    </row>
    <row r="171" spans="1:7" s="1" customFormat="1">
      <c r="A171" s="224" t="s">
        <v>1028</v>
      </c>
      <c r="B171" s="247" t="s">
        <v>1006</v>
      </c>
      <c r="C171" s="711">
        <v>0</v>
      </c>
      <c r="D171" s="603"/>
      <c r="E171" s="105"/>
      <c r="F171" s="105"/>
      <c r="G171" s="105"/>
    </row>
    <row r="172" spans="1:7" s="1" customFormat="1">
      <c r="A172" s="224" t="s">
        <v>1029</v>
      </c>
      <c r="B172" s="247" t="s">
        <v>1007</v>
      </c>
      <c r="C172" s="711">
        <v>0</v>
      </c>
      <c r="D172" s="603" t="s">
        <v>1066</v>
      </c>
      <c r="E172" s="105"/>
      <c r="F172" s="105"/>
      <c r="G172" s="105"/>
    </row>
    <row r="173" spans="1:7" s="1" customFormat="1">
      <c r="A173" s="224" t="s">
        <v>1031</v>
      </c>
      <c r="B173" s="247" t="s">
        <v>1009</v>
      </c>
      <c r="C173" s="711">
        <v>0</v>
      </c>
      <c r="D173" s="603" t="s">
        <v>1067</v>
      </c>
      <c r="E173" s="105"/>
      <c r="F173" s="105"/>
      <c r="G173" s="105"/>
    </row>
    <row r="174" spans="1:7" s="1" customFormat="1">
      <c r="A174" s="333">
        <v>5</v>
      </c>
      <c r="B174" s="680" t="s">
        <v>1068</v>
      </c>
      <c r="C174" s="334">
        <f>SUM(C175:C185)</f>
        <v>5.0900000000000007</v>
      </c>
      <c r="D174" s="603"/>
      <c r="E174" s="100"/>
      <c r="F174" s="101"/>
      <c r="G174" s="101"/>
    </row>
    <row r="175" spans="1:7" s="1" customFormat="1">
      <c r="A175" s="224" t="s">
        <v>187</v>
      </c>
      <c r="B175" s="247" t="s">
        <v>944</v>
      </c>
      <c r="C175" s="711">
        <v>0.09</v>
      </c>
      <c r="D175" s="603"/>
      <c r="E175" s="105"/>
      <c r="F175" s="105"/>
      <c r="G175" s="105"/>
    </row>
    <row r="176" spans="1:7" s="1" customFormat="1">
      <c r="A176" s="224" t="s">
        <v>189</v>
      </c>
      <c r="B176" s="247" t="s">
        <v>1001</v>
      </c>
      <c r="C176" s="711">
        <v>0</v>
      </c>
      <c r="D176" s="603"/>
      <c r="E176" s="105"/>
      <c r="F176" s="105"/>
      <c r="G176" s="105"/>
    </row>
    <row r="177" spans="1:7" s="1" customFormat="1">
      <c r="A177" s="224" t="s">
        <v>336</v>
      </c>
      <c r="B177" s="247" t="s">
        <v>1002</v>
      </c>
      <c r="C177" s="711">
        <v>0.64</v>
      </c>
      <c r="D177" s="603"/>
      <c r="E177" s="105"/>
      <c r="F177" s="105"/>
      <c r="G177" s="105"/>
    </row>
    <row r="178" spans="1:7" s="1" customFormat="1">
      <c r="A178" s="224" t="s">
        <v>338</v>
      </c>
      <c r="B178" s="247" t="s">
        <v>1003</v>
      </c>
      <c r="C178" s="711">
        <v>0.93</v>
      </c>
      <c r="D178" s="603"/>
      <c r="E178" s="105"/>
      <c r="F178" s="105"/>
      <c r="G178" s="105"/>
    </row>
    <row r="179" spans="1:7" s="1" customFormat="1">
      <c r="A179" s="224" t="s">
        <v>408</v>
      </c>
      <c r="B179" s="247" t="s">
        <v>1004</v>
      </c>
      <c r="C179" s="711">
        <v>1.19</v>
      </c>
      <c r="D179" s="603"/>
      <c r="E179" s="105"/>
      <c r="F179" s="105"/>
      <c r="G179" s="105"/>
    </row>
    <row r="180" spans="1:7" s="1" customFormat="1">
      <c r="A180" s="224" t="s">
        <v>1069</v>
      </c>
      <c r="B180" s="247" t="s">
        <v>954</v>
      </c>
      <c r="C180" s="711">
        <v>0.16</v>
      </c>
      <c r="D180" s="603"/>
      <c r="E180" s="105"/>
      <c r="F180" s="105"/>
      <c r="G180" s="105"/>
    </row>
    <row r="181" spans="1:7" s="1" customFormat="1">
      <c r="A181" s="224" t="s">
        <v>1070</v>
      </c>
      <c r="B181" s="247" t="s">
        <v>1005</v>
      </c>
      <c r="C181" s="711">
        <v>0</v>
      </c>
      <c r="D181" s="603"/>
      <c r="E181" s="105"/>
      <c r="F181" s="105"/>
      <c r="G181" s="105"/>
    </row>
    <row r="182" spans="1:7" s="1" customFormat="1">
      <c r="A182" s="224" t="s">
        <v>1071</v>
      </c>
      <c r="B182" s="247" t="s">
        <v>956</v>
      </c>
      <c r="C182" s="711">
        <v>0.55000000000000004</v>
      </c>
      <c r="D182" s="603"/>
      <c r="E182" s="105"/>
      <c r="F182" s="105"/>
      <c r="G182" s="105"/>
    </row>
    <row r="183" spans="1:7" s="1" customFormat="1">
      <c r="A183" s="224" t="s">
        <v>1072</v>
      </c>
      <c r="B183" s="247" t="s">
        <v>1006</v>
      </c>
      <c r="C183" s="711">
        <v>0.08</v>
      </c>
      <c r="D183" s="603"/>
      <c r="E183" s="105"/>
      <c r="F183" s="105"/>
      <c r="G183" s="105"/>
    </row>
    <row r="184" spans="1:7" s="1" customFormat="1">
      <c r="A184" s="224" t="s">
        <v>1073</v>
      </c>
      <c r="B184" s="247" t="s">
        <v>1007</v>
      </c>
      <c r="C184" s="711">
        <v>0.5</v>
      </c>
      <c r="D184" s="681" t="s">
        <v>1074</v>
      </c>
      <c r="E184" s="105"/>
      <c r="F184" s="105"/>
      <c r="G184" s="105"/>
    </row>
    <row r="185" spans="1:7" s="1" customFormat="1" ht="15.75" thickBot="1">
      <c r="A185" s="254" t="s">
        <v>1075</v>
      </c>
      <c r="B185" s="247" t="s">
        <v>1009</v>
      </c>
      <c r="C185" s="712">
        <v>0.95</v>
      </c>
      <c r="D185" s="685" t="s">
        <v>1076</v>
      </c>
      <c r="E185" s="105"/>
      <c r="F185" s="105"/>
      <c r="G185" s="105"/>
    </row>
    <row r="186" spans="1:7" s="1" customFormat="1">
      <c r="A186" s="361" t="s">
        <v>546</v>
      </c>
      <c r="B186" s="390" t="s">
        <v>1077</v>
      </c>
      <c r="C186" s="713">
        <f>SUM(C187:C197)</f>
        <v>115.76</v>
      </c>
      <c r="D186" s="706"/>
      <c r="E186" s="103"/>
      <c r="F186" s="104"/>
      <c r="G186" s="104"/>
    </row>
    <row r="187" spans="1:7" s="1" customFormat="1">
      <c r="A187" s="333" t="s">
        <v>1078</v>
      </c>
      <c r="B187" s="247" t="s">
        <v>944</v>
      </c>
      <c r="C187" s="709">
        <v>22.24</v>
      </c>
      <c r="D187" s="603"/>
      <c r="E187" s="105"/>
      <c r="F187" s="105"/>
      <c r="G187" s="105"/>
    </row>
    <row r="188" spans="1:7" s="1" customFormat="1">
      <c r="A188" s="333" t="s">
        <v>1079</v>
      </c>
      <c r="B188" s="247" t="s">
        <v>1001</v>
      </c>
      <c r="C188" s="709">
        <v>2.61</v>
      </c>
      <c r="D188" s="603"/>
      <c r="E188" s="105"/>
      <c r="F188" s="105"/>
      <c r="G188" s="105"/>
    </row>
    <row r="189" spans="1:7" s="1" customFormat="1">
      <c r="A189" s="333" t="s">
        <v>1080</v>
      </c>
      <c r="B189" s="247" t="s">
        <v>1002</v>
      </c>
      <c r="C189" s="709">
        <v>1.98</v>
      </c>
      <c r="D189" s="603"/>
      <c r="E189" s="105"/>
      <c r="F189" s="105"/>
      <c r="G189" s="105"/>
    </row>
    <row r="190" spans="1:7" s="1" customFormat="1">
      <c r="A190" s="333" t="s">
        <v>1081</v>
      </c>
      <c r="B190" s="247" t="s">
        <v>1003</v>
      </c>
      <c r="C190" s="709">
        <v>16.100000000000001</v>
      </c>
      <c r="D190" s="603"/>
      <c r="E190" s="105"/>
      <c r="F190" s="105"/>
      <c r="G190" s="105"/>
    </row>
    <row r="191" spans="1:7" s="1" customFormat="1">
      <c r="A191" s="333" t="s">
        <v>1082</v>
      </c>
      <c r="B191" s="247" t="s">
        <v>1004</v>
      </c>
      <c r="C191" s="709">
        <v>67.63</v>
      </c>
      <c r="D191" s="603"/>
      <c r="E191" s="105"/>
      <c r="F191" s="105"/>
      <c r="G191" s="105"/>
    </row>
    <row r="192" spans="1:7" s="1" customFormat="1">
      <c r="A192" s="333" t="s">
        <v>1083</v>
      </c>
      <c r="B192" s="247" t="s">
        <v>954</v>
      </c>
      <c r="C192" s="709">
        <v>3.81</v>
      </c>
      <c r="D192" s="603"/>
      <c r="E192" s="105"/>
      <c r="F192" s="105"/>
      <c r="G192" s="105"/>
    </row>
    <row r="193" spans="1:7" s="1" customFormat="1">
      <c r="A193" s="333" t="s">
        <v>1084</v>
      </c>
      <c r="B193" s="247" t="s">
        <v>1005</v>
      </c>
      <c r="C193" s="709">
        <v>0</v>
      </c>
      <c r="D193" s="603"/>
      <c r="E193" s="105"/>
      <c r="F193" s="105"/>
      <c r="G193" s="105"/>
    </row>
    <row r="194" spans="1:7" s="1" customFormat="1">
      <c r="A194" s="333" t="s">
        <v>1085</v>
      </c>
      <c r="B194" s="247" t="s">
        <v>956</v>
      </c>
      <c r="C194" s="709">
        <v>0</v>
      </c>
      <c r="D194" s="603"/>
      <c r="E194" s="105"/>
      <c r="F194" s="105"/>
      <c r="G194" s="105"/>
    </row>
    <row r="195" spans="1:7" s="1" customFormat="1">
      <c r="A195" s="333" t="s">
        <v>1086</v>
      </c>
      <c r="B195" s="247" t="s">
        <v>1006</v>
      </c>
      <c r="C195" s="709">
        <v>0</v>
      </c>
      <c r="D195" s="603"/>
      <c r="E195" s="105"/>
      <c r="F195" s="105"/>
      <c r="G195" s="105"/>
    </row>
    <row r="196" spans="1:7" s="1" customFormat="1">
      <c r="A196" s="333" t="s">
        <v>1087</v>
      </c>
      <c r="B196" s="247" t="s">
        <v>1007</v>
      </c>
      <c r="C196" s="709">
        <v>0</v>
      </c>
      <c r="D196" s="681" t="s">
        <v>1088</v>
      </c>
      <c r="E196" s="105"/>
      <c r="F196" s="105"/>
      <c r="G196" s="105"/>
    </row>
    <row r="197" spans="1:7" s="1" customFormat="1" ht="15.75" thickBot="1">
      <c r="A197" s="682" t="s">
        <v>1089</v>
      </c>
      <c r="B197" s="247" t="s">
        <v>1009</v>
      </c>
      <c r="C197" s="710">
        <v>1.39</v>
      </c>
      <c r="D197" s="685" t="s">
        <v>1090</v>
      </c>
      <c r="E197" s="105"/>
      <c r="F197" s="105"/>
      <c r="G197" s="105"/>
    </row>
    <row r="198" spans="1:7" s="1" customFormat="1">
      <c r="A198" s="361" t="s">
        <v>548</v>
      </c>
      <c r="B198" s="390" t="s">
        <v>1091</v>
      </c>
      <c r="C198" s="713">
        <f>SUM(C199,C200,C201,C203)</f>
        <v>9.3800000000000008</v>
      </c>
      <c r="D198" s="706"/>
      <c r="E198" s="103"/>
      <c r="F198" s="104"/>
      <c r="G198" s="104"/>
    </row>
    <row r="199" spans="1:7" s="1" customFormat="1">
      <c r="A199" s="333" t="s">
        <v>1092</v>
      </c>
      <c r="B199" s="247" t="s">
        <v>1093</v>
      </c>
      <c r="C199" s="709">
        <v>0.19</v>
      </c>
      <c r="D199" s="603"/>
      <c r="E199" s="105"/>
      <c r="F199" s="105"/>
      <c r="G199" s="105"/>
    </row>
    <row r="200" spans="1:7" s="1" customFormat="1">
      <c r="A200" s="333" t="s">
        <v>1094</v>
      </c>
      <c r="B200" s="247" t="s">
        <v>1004</v>
      </c>
      <c r="C200" s="709">
        <v>2.29</v>
      </c>
      <c r="D200" s="603"/>
      <c r="E200" s="105"/>
      <c r="F200" s="105"/>
      <c r="G200" s="105"/>
    </row>
    <row r="201" spans="1:7" s="1" customFormat="1">
      <c r="A201" s="333" t="s">
        <v>1095</v>
      </c>
      <c r="B201" s="247" t="s">
        <v>954</v>
      </c>
      <c r="C201" s="709">
        <v>6.9</v>
      </c>
      <c r="D201" s="603"/>
      <c r="E201" s="105"/>
      <c r="F201" s="105"/>
      <c r="G201" s="105"/>
    </row>
    <row r="202" spans="1:7" s="1" customFormat="1">
      <c r="A202" s="714" t="s">
        <v>1096</v>
      </c>
      <c r="B202" s="715" t="s">
        <v>1097</v>
      </c>
      <c r="C202" s="716">
        <v>0</v>
      </c>
      <c r="D202" s="717"/>
      <c r="E202" s="105"/>
      <c r="F202" s="105"/>
      <c r="G202" s="105"/>
    </row>
    <row r="203" spans="1:7" s="1" customFormat="1" ht="15.75" thickBot="1">
      <c r="A203" s="682" t="s">
        <v>1098</v>
      </c>
      <c r="B203" s="718" t="s">
        <v>1005</v>
      </c>
      <c r="C203" s="710">
        <v>0</v>
      </c>
      <c r="D203" s="607"/>
      <c r="E203" s="105"/>
      <c r="F203" s="105"/>
      <c r="G203" s="105"/>
    </row>
    <row r="204" spans="1:7" s="1" customFormat="1">
      <c r="A204" s="361" t="s">
        <v>550</v>
      </c>
      <c r="B204" s="390" t="s">
        <v>1099</v>
      </c>
      <c r="C204" s="363">
        <f>SUM(C205:C215)</f>
        <v>35.76</v>
      </c>
      <c r="D204" s="692"/>
      <c r="E204" s="100"/>
      <c r="F204" s="101"/>
      <c r="G204" s="101"/>
    </row>
    <row r="205" spans="1:7" s="1" customFormat="1">
      <c r="A205" s="333" t="s">
        <v>1100</v>
      </c>
      <c r="B205" s="247" t="s">
        <v>1101</v>
      </c>
      <c r="C205" s="711">
        <v>0</v>
      </c>
      <c r="D205" s="719"/>
      <c r="E205" s="100"/>
      <c r="F205" s="101"/>
      <c r="G205" s="101"/>
    </row>
    <row r="206" spans="1:7" s="1" customFormat="1">
      <c r="A206" s="348" t="s">
        <v>1102</v>
      </c>
      <c r="B206" s="247" t="s">
        <v>946</v>
      </c>
      <c r="C206" s="711">
        <v>0</v>
      </c>
      <c r="D206" s="719"/>
      <c r="E206" s="100"/>
      <c r="F206" s="101"/>
      <c r="G206" s="101"/>
    </row>
    <row r="207" spans="1:7" s="1" customFormat="1">
      <c r="A207" s="333" t="s">
        <v>1103</v>
      </c>
      <c r="B207" s="247" t="s">
        <v>1104</v>
      </c>
      <c r="C207" s="711">
        <v>0</v>
      </c>
      <c r="D207" s="603"/>
      <c r="E207" s="105"/>
      <c r="F207" s="105"/>
      <c r="G207" s="105"/>
    </row>
    <row r="208" spans="1:7" s="1" customFormat="1">
      <c r="A208" s="333" t="s">
        <v>1105</v>
      </c>
      <c r="B208" s="247" t="s">
        <v>950</v>
      </c>
      <c r="C208" s="711">
        <v>0</v>
      </c>
      <c r="D208" s="603"/>
      <c r="E208" s="105"/>
      <c r="F208" s="105"/>
      <c r="G208" s="105"/>
    </row>
    <row r="209" spans="1:7" s="1" customFormat="1">
      <c r="A209" s="333" t="s">
        <v>1106</v>
      </c>
      <c r="B209" s="247" t="s">
        <v>1004</v>
      </c>
      <c r="C209" s="711">
        <v>0</v>
      </c>
      <c r="D209" s="603"/>
      <c r="E209" s="105"/>
      <c r="F209" s="105"/>
      <c r="G209" s="105"/>
    </row>
    <row r="210" spans="1:7" s="1" customFormat="1">
      <c r="A210" s="333" t="s">
        <v>1107</v>
      </c>
      <c r="B210" s="247" t="s">
        <v>954</v>
      </c>
      <c r="C210" s="711">
        <v>1.63</v>
      </c>
      <c r="D210" s="603"/>
      <c r="E210" s="105"/>
      <c r="F210" s="105"/>
      <c r="G210" s="105"/>
    </row>
    <row r="211" spans="1:7" s="1" customFormat="1">
      <c r="A211" s="333" t="s">
        <v>1108</v>
      </c>
      <c r="B211" s="247" t="s">
        <v>1005</v>
      </c>
      <c r="C211" s="711">
        <v>0</v>
      </c>
      <c r="D211" s="603"/>
      <c r="E211" s="105"/>
      <c r="F211" s="105"/>
      <c r="G211" s="105"/>
    </row>
    <row r="212" spans="1:7" s="1" customFormat="1">
      <c r="A212" s="333" t="s">
        <v>1109</v>
      </c>
      <c r="B212" s="247" t="s">
        <v>956</v>
      </c>
      <c r="C212" s="711">
        <v>1.32</v>
      </c>
      <c r="D212" s="603"/>
      <c r="E212" s="105"/>
      <c r="F212" s="105"/>
      <c r="G212" s="105"/>
    </row>
    <row r="213" spans="1:7" s="1" customFormat="1">
      <c r="A213" s="333" t="s">
        <v>1110</v>
      </c>
      <c r="B213" s="247" t="s">
        <v>1006</v>
      </c>
      <c r="C213" s="711">
        <v>6.66</v>
      </c>
      <c r="D213" s="603"/>
      <c r="E213" s="105"/>
      <c r="F213" s="105"/>
      <c r="G213" s="105"/>
    </row>
    <row r="214" spans="1:7" s="1" customFormat="1">
      <c r="A214" s="333" t="s">
        <v>1111</v>
      </c>
      <c r="B214" s="247" t="s">
        <v>1007</v>
      </c>
      <c r="C214" s="711">
        <v>24.15</v>
      </c>
      <c r="D214" s="681" t="s">
        <v>1112</v>
      </c>
      <c r="E214" s="105"/>
      <c r="F214" s="105"/>
      <c r="G214" s="105"/>
    </row>
    <row r="215" spans="1:7" s="1" customFormat="1" ht="15.75" thickBot="1">
      <c r="A215" s="682" t="s">
        <v>1113</v>
      </c>
      <c r="B215" s="247" t="s">
        <v>1009</v>
      </c>
      <c r="C215" s="711">
        <v>2</v>
      </c>
      <c r="D215" s="685" t="s">
        <v>1114</v>
      </c>
      <c r="E215" s="105"/>
      <c r="F215" s="105"/>
      <c r="G215" s="105"/>
    </row>
    <row r="216" spans="1:7" s="1" customFormat="1">
      <c r="A216" s="361" t="s">
        <v>552</v>
      </c>
      <c r="B216" s="390" t="s">
        <v>1115</v>
      </c>
      <c r="C216" s="713">
        <f>SUM(C217:C227)</f>
        <v>15.68</v>
      </c>
      <c r="D216" s="692"/>
      <c r="E216" s="100"/>
      <c r="F216" s="101"/>
      <c r="G216" s="101"/>
    </row>
    <row r="217" spans="1:7" s="1" customFormat="1">
      <c r="A217" s="348" t="s">
        <v>1116</v>
      </c>
      <c r="B217" s="247" t="s">
        <v>1117</v>
      </c>
      <c r="C217" s="720">
        <v>0</v>
      </c>
      <c r="D217" s="603"/>
      <c r="E217" s="100"/>
      <c r="F217" s="101"/>
      <c r="G217" s="101"/>
    </row>
    <row r="218" spans="1:7" s="1" customFormat="1">
      <c r="A218" s="348" t="s">
        <v>1118</v>
      </c>
      <c r="B218" s="247" t="s">
        <v>1001</v>
      </c>
      <c r="C218" s="720">
        <v>0</v>
      </c>
      <c r="D218" s="603"/>
      <c r="E218" s="100"/>
      <c r="F218" s="101"/>
      <c r="G218" s="101"/>
    </row>
    <row r="219" spans="1:7" s="1" customFormat="1">
      <c r="A219" s="333" t="s">
        <v>1119</v>
      </c>
      <c r="B219" s="247" t="s">
        <v>1120</v>
      </c>
      <c r="C219" s="720">
        <v>0</v>
      </c>
      <c r="D219" s="603"/>
      <c r="E219" s="106"/>
      <c r="F219" s="106"/>
      <c r="G219" s="106"/>
    </row>
    <row r="220" spans="1:7" s="1" customFormat="1">
      <c r="A220" s="333" t="s">
        <v>1121</v>
      </c>
      <c r="B220" s="247" t="s">
        <v>1003</v>
      </c>
      <c r="C220" s="720">
        <v>0</v>
      </c>
      <c r="D220" s="603"/>
      <c r="E220" s="106"/>
      <c r="F220" s="106"/>
      <c r="G220" s="106"/>
    </row>
    <row r="221" spans="1:7" s="1" customFormat="1">
      <c r="A221" s="333" t="s">
        <v>1122</v>
      </c>
      <c r="B221" s="247" t="s">
        <v>1004</v>
      </c>
      <c r="C221" s="720">
        <v>0</v>
      </c>
      <c r="D221" s="603"/>
      <c r="E221" s="106"/>
      <c r="F221" s="106"/>
      <c r="G221" s="106"/>
    </row>
    <row r="222" spans="1:7" s="1" customFormat="1">
      <c r="A222" s="333" t="s">
        <v>1123</v>
      </c>
      <c r="B222" s="247" t="s">
        <v>954</v>
      </c>
      <c r="C222" s="720">
        <v>15.28</v>
      </c>
      <c r="D222" s="603"/>
      <c r="E222" s="106"/>
      <c r="F222" s="106"/>
      <c r="G222" s="106"/>
    </row>
    <row r="223" spans="1:7" s="1" customFormat="1">
      <c r="A223" s="333" t="s">
        <v>1124</v>
      </c>
      <c r="B223" s="247" t="s">
        <v>1005</v>
      </c>
      <c r="C223" s="720">
        <v>0</v>
      </c>
      <c r="D223" s="603"/>
      <c r="E223" s="106"/>
      <c r="F223" s="106"/>
      <c r="G223" s="106"/>
    </row>
    <row r="224" spans="1:7" s="1" customFormat="1">
      <c r="A224" s="333" t="s">
        <v>1125</v>
      </c>
      <c r="B224" s="247" t="s">
        <v>956</v>
      </c>
      <c r="C224" s="720">
        <v>0</v>
      </c>
      <c r="D224" s="603"/>
      <c r="E224" s="106"/>
      <c r="F224" s="106"/>
      <c r="G224" s="106"/>
    </row>
    <row r="225" spans="1:7" s="1" customFormat="1">
      <c r="A225" s="333" t="s">
        <v>1126</v>
      </c>
      <c r="B225" s="247" t="s">
        <v>1006</v>
      </c>
      <c r="C225" s="720">
        <v>0</v>
      </c>
      <c r="D225" s="603"/>
      <c r="E225" s="106"/>
      <c r="F225" s="106"/>
      <c r="G225" s="106"/>
    </row>
    <row r="226" spans="1:7" s="1" customFormat="1">
      <c r="A226" s="333" t="s">
        <v>1127</v>
      </c>
      <c r="B226" s="247" t="s">
        <v>1007</v>
      </c>
      <c r="C226" s="720">
        <v>0.4</v>
      </c>
      <c r="D226" s="681" t="s">
        <v>1128</v>
      </c>
      <c r="E226" s="106"/>
      <c r="F226" s="106"/>
      <c r="G226" s="106"/>
    </row>
    <row r="227" spans="1:7" s="1" customFormat="1" ht="15.75" thickBot="1">
      <c r="A227" s="682" t="s">
        <v>1129</v>
      </c>
      <c r="B227" s="247" t="s">
        <v>1009</v>
      </c>
      <c r="C227" s="720">
        <v>0</v>
      </c>
      <c r="D227" s="685" t="s">
        <v>1130</v>
      </c>
      <c r="E227" s="8"/>
      <c r="F227" s="8"/>
      <c r="G227" s="8"/>
    </row>
    <row r="228" spans="1:7" s="1" customFormat="1">
      <c r="A228" s="361" t="s">
        <v>554</v>
      </c>
      <c r="B228" s="390" t="s">
        <v>1131</v>
      </c>
      <c r="C228" s="713">
        <f>SUM(C229:C231)</f>
        <v>8.2799999999999994</v>
      </c>
      <c r="D228" s="692"/>
      <c r="E228" s="100"/>
      <c r="F228" s="101"/>
      <c r="G228" s="101"/>
    </row>
    <row r="229" spans="1:7" s="1" customFormat="1">
      <c r="A229" s="333" t="s">
        <v>1132</v>
      </c>
      <c r="B229" s="247" t="s">
        <v>1133</v>
      </c>
      <c r="C229" s="698">
        <v>7.63</v>
      </c>
      <c r="D229" s="603"/>
      <c r="E229" s="106"/>
      <c r="F229" s="106"/>
      <c r="G229" s="106"/>
    </row>
    <row r="230" spans="1:7" s="1" customFormat="1">
      <c r="A230" s="333" t="s">
        <v>1134</v>
      </c>
      <c r="B230" s="247" t="s">
        <v>1004</v>
      </c>
      <c r="C230" s="698">
        <v>0.65</v>
      </c>
      <c r="D230" s="603"/>
      <c r="E230" s="106"/>
      <c r="F230" s="106"/>
      <c r="G230" s="106"/>
    </row>
    <row r="231" spans="1:7" s="1" customFormat="1" ht="15.75" thickBot="1">
      <c r="A231" s="682" t="s">
        <v>1135</v>
      </c>
      <c r="B231" s="718" t="s">
        <v>1005</v>
      </c>
      <c r="C231" s="701">
        <v>0</v>
      </c>
      <c r="D231" s="607"/>
      <c r="E231" s="106"/>
      <c r="F231" s="106"/>
      <c r="G231" s="106"/>
    </row>
    <row r="232" spans="1:7" s="1" customFormat="1">
      <c r="A232" s="361" t="s">
        <v>556</v>
      </c>
      <c r="B232" s="721" t="s">
        <v>1136</v>
      </c>
      <c r="C232" s="713">
        <f>SUM(C233:C243)</f>
        <v>4.3499999999999996</v>
      </c>
      <c r="D232" s="722"/>
      <c r="E232" s="8"/>
      <c r="F232" s="8"/>
      <c r="G232" s="8"/>
    </row>
    <row r="233" spans="1:7" s="1" customFormat="1">
      <c r="A233" s="723" t="s">
        <v>1137</v>
      </c>
      <c r="B233" s="247" t="s">
        <v>944</v>
      </c>
      <c r="C233" s="698">
        <v>0</v>
      </c>
      <c r="D233" s="603"/>
      <c r="E233" s="8"/>
      <c r="F233" s="8"/>
      <c r="G233" s="8"/>
    </row>
    <row r="234" spans="1:7" s="1" customFormat="1">
      <c r="A234" s="723" t="s">
        <v>1138</v>
      </c>
      <c r="B234" s="247" t="s">
        <v>1001</v>
      </c>
      <c r="C234" s="698">
        <v>0</v>
      </c>
      <c r="D234" s="603"/>
      <c r="E234" s="8"/>
      <c r="F234" s="8"/>
      <c r="G234" s="8"/>
    </row>
    <row r="235" spans="1:7" s="1" customFormat="1">
      <c r="A235" s="723" t="s">
        <v>1139</v>
      </c>
      <c r="B235" s="247" t="s">
        <v>1002</v>
      </c>
      <c r="C235" s="698">
        <v>0</v>
      </c>
      <c r="D235" s="603"/>
      <c r="E235" s="8"/>
      <c r="F235" s="8"/>
      <c r="G235" s="8"/>
    </row>
    <row r="236" spans="1:7" s="1" customFormat="1">
      <c r="A236" s="723" t="s">
        <v>1140</v>
      </c>
      <c r="B236" s="247" t="s">
        <v>1003</v>
      </c>
      <c r="C236" s="698">
        <v>0</v>
      </c>
      <c r="D236" s="603"/>
      <c r="E236" s="8"/>
      <c r="F236" s="8"/>
      <c r="G236" s="8"/>
    </row>
    <row r="237" spans="1:7" s="1" customFormat="1">
      <c r="A237" s="723" t="s">
        <v>1141</v>
      </c>
      <c r="B237" s="247" t="s">
        <v>1004</v>
      </c>
      <c r="C237" s="698">
        <v>0</v>
      </c>
      <c r="D237" s="603"/>
      <c r="E237" s="8"/>
      <c r="F237" s="8"/>
      <c r="G237" s="8"/>
    </row>
    <row r="238" spans="1:7" s="1" customFormat="1">
      <c r="A238" s="723" t="s">
        <v>1142</v>
      </c>
      <c r="B238" s="247" t="s">
        <v>954</v>
      </c>
      <c r="C238" s="698">
        <v>0</v>
      </c>
      <c r="D238" s="603"/>
      <c r="E238" s="8"/>
      <c r="F238" s="8"/>
      <c r="G238" s="8"/>
    </row>
    <row r="239" spans="1:7" s="1" customFormat="1">
      <c r="A239" s="723" t="s">
        <v>1143</v>
      </c>
      <c r="B239" s="247" t="s">
        <v>1005</v>
      </c>
      <c r="C239" s="698">
        <v>0</v>
      </c>
      <c r="D239" s="603"/>
      <c r="E239" s="8"/>
      <c r="F239" s="8"/>
      <c r="G239" s="8"/>
    </row>
    <row r="240" spans="1:7" s="1" customFormat="1">
      <c r="A240" s="333" t="s">
        <v>1144</v>
      </c>
      <c r="B240" s="247" t="s">
        <v>956</v>
      </c>
      <c r="C240" s="698">
        <v>0</v>
      </c>
      <c r="D240" s="603"/>
      <c r="E240" s="8"/>
      <c r="F240" s="8"/>
      <c r="G240" s="8"/>
    </row>
    <row r="241" spans="1:7" s="1" customFormat="1">
      <c r="A241" s="333" t="s">
        <v>1145</v>
      </c>
      <c r="B241" s="247" t="s">
        <v>1006</v>
      </c>
      <c r="C241" s="698">
        <v>0</v>
      </c>
      <c r="D241" s="603"/>
      <c r="E241" s="8"/>
      <c r="F241" s="8"/>
      <c r="G241" s="8"/>
    </row>
    <row r="242" spans="1:7" s="1" customFormat="1">
      <c r="A242" s="333" t="s">
        <v>1146</v>
      </c>
      <c r="B242" s="247" t="s">
        <v>1007</v>
      </c>
      <c r="C242" s="698">
        <v>0</v>
      </c>
      <c r="D242" s="681" t="s">
        <v>1147</v>
      </c>
      <c r="E242" s="8"/>
      <c r="F242" s="8"/>
      <c r="G242" s="8"/>
    </row>
    <row r="243" spans="1:7" s="1" customFormat="1" ht="15.75" thickBot="1">
      <c r="A243" s="682" t="s">
        <v>1148</v>
      </c>
      <c r="B243" s="247" t="s">
        <v>1009</v>
      </c>
      <c r="C243" s="701">
        <v>4.3499999999999996</v>
      </c>
      <c r="D243" s="685" t="s">
        <v>1149</v>
      </c>
      <c r="E243" s="8"/>
      <c r="F243" s="8"/>
      <c r="G243" s="8"/>
    </row>
    <row r="244" spans="1:7" s="1" customFormat="1">
      <c r="A244" s="361" t="s">
        <v>558</v>
      </c>
      <c r="B244" s="390" t="s">
        <v>1150</v>
      </c>
      <c r="C244" s="363">
        <f>SUM(C245:C255)</f>
        <v>37.830000000000005</v>
      </c>
      <c r="D244" s="692"/>
      <c r="E244" s="100"/>
      <c r="F244" s="101"/>
      <c r="G244" s="101"/>
    </row>
    <row r="245" spans="1:7" s="1" customFormat="1">
      <c r="A245" s="333" t="s">
        <v>1151</v>
      </c>
      <c r="B245" s="247" t="s">
        <v>944</v>
      </c>
      <c r="C245" s="392">
        <v>0</v>
      </c>
      <c r="D245" s="603"/>
      <c r="E245" s="106"/>
      <c r="F245" s="106"/>
      <c r="G245" s="106"/>
    </row>
    <row r="246" spans="1:7" s="1" customFormat="1">
      <c r="A246" s="333" t="s">
        <v>1152</v>
      </c>
      <c r="B246" s="247" t="s">
        <v>1001</v>
      </c>
      <c r="C246" s="392">
        <v>0</v>
      </c>
      <c r="D246" s="603"/>
      <c r="E246" s="106"/>
      <c r="F246" s="106"/>
      <c r="G246" s="106"/>
    </row>
    <row r="247" spans="1:7" s="1" customFormat="1">
      <c r="A247" s="333" t="s">
        <v>1153</v>
      </c>
      <c r="B247" s="247" t="s">
        <v>1002</v>
      </c>
      <c r="C247" s="392">
        <v>0</v>
      </c>
      <c r="D247" s="603"/>
      <c r="E247" s="106"/>
      <c r="F247" s="106"/>
      <c r="G247" s="106"/>
    </row>
    <row r="248" spans="1:7" s="1" customFormat="1">
      <c r="A248" s="333" t="s">
        <v>1154</v>
      </c>
      <c r="B248" s="247" t="s">
        <v>1003</v>
      </c>
      <c r="C248" s="392">
        <v>0</v>
      </c>
      <c r="D248" s="603"/>
      <c r="E248" s="106"/>
      <c r="F248" s="106"/>
      <c r="G248" s="106"/>
    </row>
    <row r="249" spans="1:7" s="1" customFormat="1">
      <c r="A249" s="333" t="s">
        <v>1155</v>
      </c>
      <c r="B249" s="247" t="s">
        <v>1004</v>
      </c>
      <c r="C249" s="392">
        <v>0</v>
      </c>
      <c r="D249" s="603"/>
      <c r="E249" s="106"/>
      <c r="F249" s="106"/>
      <c r="G249" s="106"/>
    </row>
    <row r="250" spans="1:7" s="1" customFormat="1">
      <c r="A250" s="333" t="s">
        <v>1156</v>
      </c>
      <c r="B250" s="247" t="s">
        <v>954</v>
      </c>
      <c r="C250" s="392">
        <v>0</v>
      </c>
      <c r="D250" s="603"/>
      <c r="E250" s="106"/>
      <c r="F250" s="106"/>
      <c r="G250" s="106"/>
    </row>
    <row r="251" spans="1:7" s="1" customFormat="1">
      <c r="A251" s="333" t="s">
        <v>1157</v>
      </c>
      <c r="B251" s="247" t="s">
        <v>1005</v>
      </c>
      <c r="C251" s="392">
        <v>0</v>
      </c>
      <c r="D251" s="603"/>
      <c r="E251" s="106"/>
      <c r="F251" s="106"/>
      <c r="G251" s="106"/>
    </row>
    <row r="252" spans="1:7" s="1" customFormat="1">
      <c r="A252" s="333" t="s">
        <v>1158</v>
      </c>
      <c r="B252" s="247" t="s">
        <v>956</v>
      </c>
      <c r="C252" s="392">
        <v>0</v>
      </c>
      <c r="D252" s="603"/>
      <c r="E252" s="106"/>
      <c r="F252" s="106"/>
      <c r="G252" s="106"/>
    </row>
    <row r="253" spans="1:7" s="1" customFormat="1">
      <c r="A253" s="333" t="s">
        <v>1159</v>
      </c>
      <c r="B253" s="247" t="s">
        <v>1006</v>
      </c>
      <c r="C253" s="392">
        <v>0</v>
      </c>
      <c r="D253" s="603"/>
      <c r="E253" s="106"/>
      <c r="F253" s="106"/>
      <c r="G253" s="106"/>
    </row>
    <row r="254" spans="1:7" s="1" customFormat="1">
      <c r="A254" s="333" t="s">
        <v>1160</v>
      </c>
      <c r="B254" s="247" t="s">
        <v>1007</v>
      </c>
      <c r="C254" s="392">
        <v>1.77</v>
      </c>
      <c r="D254" s="681" t="s">
        <v>1161</v>
      </c>
      <c r="E254" s="106"/>
      <c r="F254" s="106"/>
      <c r="G254" s="106"/>
    </row>
    <row r="255" spans="1:7" s="1" customFormat="1">
      <c r="A255" s="333" t="s">
        <v>1162</v>
      </c>
      <c r="B255" s="247" t="s">
        <v>1009</v>
      </c>
      <c r="C255" s="707">
        <f>SUM(C256:C260)</f>
        <v>36.06</v>
      </c>
      <c r="D255" s="681"/>
      <c r="E255" s="107"/>
      <c r="F255" s="108"/>
      <c r="G255" s="108"/>
    </row>
    <row r="256" spans="1:7" s="1" customFormat="1">
      <c r="A256" s="238" t="s">
        <v>285</v>
      </c>
      <c r="B256" s="250" t="s">
        <v>1163</v>
      </c>
      <c r="C256" s="340">
        <v>1.02</v>
      </c>
      <c r="D256" s="681" t="s">
        <v>1164</v>
      </c>
      <c r="E256" s="106"/>
      <c r="F256" s="106"/>
      <c r="G256" s="106"/>
    </row>
    <row r="257" spans="1:7" s="1" customFormat="1">
      <c r="A257" s="238" t="s">
        <v>295</v>
      </c>
      <c r="B257" s="250" t="s">
        <v>1165</v>
      </c>
      <c r="C257" s="340">
        <v>5.05</v>
      </c>
      <c r="D257" s="681" t="s">
        <v>1166</v>
      </c>
      <c r="E257" s="106"/>
      <c r="F257" s="106"/>
      <c r="G257" s="106"/>
    </row>
    <row r="258" spans="1:7" s="1" customFormat="1">
      <c r="A258" s="238" t="s">
        <v>297</v>
      </c>
      <c r="B258" s="724" t="s">
        <v>871</v>
      </c>
      <c r="C258" s="340">
        <v>1.74</v>
      </c>
      <c r="D258" s="681" t="s">
        <v>1167</v>
      </c>
      <c r="E258" s="106"/>
      <c r="F258" s="106"/>
      <c r="G258" s="106"/>
    </row>
    <row r="259" spans="1:7" s="1" customFormat="1">
      <c r="A259" s="238" t="s">
        <v>16</v>
      </c>
      <c r="B259" s="250" t="s">
        <v>1168</v>
      </c>
      <c r="C259" s="340">
        <v>12.6</v>
      </c>
      <c r="D259" s="681" t="s">
        <v>1169</v>
      </c>
      <c r="E259" s="106"/>
      <c r="F259" s="106"/>
      <c r="G259" s="106"/>
    </row>
    <row r="260" spans="1:7" s="1" customFormat="1" ht="15.75" thickBot="1">
      <c r="A260" s="314" t="s">
        <v>18</v>
      </c>
      <c r="B260" s="725" t="s">
        <v>1170</v>
      </c>
      <c r="C260" s="726">
        <v>15.65</v>
      </c>
      <c r="D260" s="685" t="s">
        <v>1171</v>
      </c>
      <c r="E260" s="106"/>
      <c r="F260" s="106"/>
      <c r="G260" s="106"/>
    </row>
    <row r="261" spans="1:7" s="1" customFormat="1">
      <c r="A261" s="361" t="s">
        <v>561</v>
      </c>
      <c r="B261" s="390" t="s">
        <v>1172</v>
      </c>
      <c r="C261" s="713">
        <f>SUM(C262:C270)</f>
        <v>14.42</v>
      </c>
      <c r="D261" s="692"/>
      <c r="E261" s="100"/>
      <c r="F261" s="101"/>
      <c r="G261" s="101"/>
    </row>
    <row r="262" spans="1:7" s="1" customFormat="1">
      <c r="A262" s="333" t="s">
        <v>1173</v>
      </c>
      <c r="B262" s="247" t="s">
        <v>944</v>
      </c>
      <c r="C262" s="698">
        <v>8.83</v>
      </c>
      <c r="D262" s="603"/>
      <c r="E262" s="106"/>
      <c r="F262" s="106"/>
      <c r="G262" s="106"/>
    </row>
    <row r="263" spans="1:7" s="1" customFormat="1">
      <c r="A263" s="333" t="s">
        <v>1174</v>
      </c>
      <c r="B263" s="247" t="s">
        <v>1001</v>
      </c>
      <c r="C263" s="698">
        <v>0</v>
      </c>
      <c r="D263" s="603"/>
      <c r="E263" s="106"/>
      <c r="F263" s="106"/>
      <c r="G263" s="106"/>
    </row>
    <row r="264" spans="1:7" s="1" customFormat="1">
      <c r="A264" s="333" t="s">
        <v>1175</v>
      </c>
      <c r="B264" s="247" t="s">
        <v>1002</v>
      </c>
      <c r="C264" s="698">
        <v>0</v>
      </c>
      <c r="D264" s="603"/>
      <c r="E264" s="106"/>
      <c r="F264" s="106"/>
      <c r="G264" s="106"/>
    </row>
    <row r="265" spans="1:7" s="1" customFormat="1">
      <c r="A265" s="333" t="s">
        <v>1176</v>
      </c>
      <c r="B265" s="247" t="s">
        <v>1003</v>
      </c>
      <c r="C265" s="698">
        <v>0</v>
      </c>
      <c r="D265" s="603"/>
      <c r="E265" s="106"/>
      <c r="F265" s="106"/>
      <c r="G265" s="106"/>
    </row>
    <row r="266" spans="1:7" s="1" customFormat="1">
      <c r="A266" s="333" t="s">
        <v>1177</v>
      </c>
      <c r="B266" s="247" t="s">
        <v>1004</v>
      </c>
      <c r="C266" s="698">
        <v>0</v>
      </c>
      <c r="D266" s="603"/>
      <c r="E266" s="106"/>
      <c r="F266" s="106"/>
      <c r="G266" s="106"/>
    </row>
    <row r="267" spans="1:7" s="1" customFormat="1">
      <c r="A267" s="333" t="s">
        <v>1178</v>
      </c>
      <c r="B267" s="247" t="s">
        <v>954</v>
      </c>
      <c r="C267" s="698">
        <v>5.59</v>
      </c>
      <c r="D267" s="603"/>
      <c r="E267" s="106"/>
      <c r="F267" s="106"/>
      <c r="G267" s="106"/>
    </row>
    <row r="268" spans="1:7" s="1" customFormat="1">
      <c r="A268" s="333" t="s">
        <v>1179</v>
      </c>
      <c r="B268" s="247" t="s">
        <v>1005</v>
      </c>
      <c r="C268" s="698">
        <v>0</v>
      </c>
      <c r="D268" s="603"/>
      <c r="E268" s="106"/>
      <c r="F268" s="106"/>
      <c r="G268" s="106"/>
    </row>
    <row r="269" spans="1:7" s="1" customFormat="1">
      <c r="A269" s="333" t="s">
        <v>1180</v>
      </c>
      <c r="B269" s="247" t="s">
        <v>956</v>
      </c>
      <c r="C269" s="698">
        <v>0</v>
      </c>
      <c r="D269" s="603"/>
      <c r="E269" s="106"/>
      <c r="F269" s="106"/>
      <c r="G269" s="106"/>
    </row>
    <row r="270" spans="1:7" s="1" customFormat="1" ht="15.75" thickBot="1">
      <c r="A270" s="682" t="s">
        <v>1181</v>
      </c>
      <c r="B270" s="718" t="s">
        <v>1006</v>
      </c>
      <c r="C270" s="701">
        <v>0</v>
      </c>
      <c r="D270" s="607"/>
      <c r="E270" s="106"/>
      <c r="F270" s="106"/>
      <c r="G270" s="106"/>
    </row>
    <row r="271" spans="1:7" s="1" customFormat="1">
      <c r="A271" s="361" t="s">
        <v>563</v>
      </c>
      <c r="B271" s="390" t="s">
        <v>1182</v>
      </c>
      <c r="C271" s="363">
        <f>SUM(C272:C282)</f>
        <v>12.53</v>
      </c>
      <c r="D271" s="692"/>
      <c r="E271" s="100"/>
      <c r="F271" s="101"/>
      <c r="G271" s="101"/>
    </row>
    <row r="272" spans="1:7" s="1" customFormat="1">
      <c r="A272" s="333" t="s">
        <v>1183</v>
      </c>
      <c r="B272" s="247" t="s">
        <v>944</v>
      </c>
      <c r="C272" s="392">
        <v>1.47</v>
      </c>
      <c r="D272" s="603"/>
      <c r="E272" s="106"/>
      <c r="F272" s="106"/>
      <c r="G272" s="106"/>
    </row>
    <row r="273" spans="1:7" s="1" customFormat="1">
      <c r="A273" s="333" t="s">
        <v>1184</v>
      </c>
      <c r="B273" s="247" t="s">
        <v>1001</v>
      </c>
      <c r="C273" s="392">
        <v>0</v>
      </c>
      <c r="D273" s="603"/>
      <c r="E273" s="106"/>
      <c r="F273" s="106"/>
      <c r="G273" s="106"/>
    </row>
    <row r="274" spans="1:7" s="1" customFormat="1">
      <c r="A274" s="333" t="s">
        <v>1185</v>
      </c>
      <c r="B274" s="247" t="s">
        <v>1002</v>
      </c>
      <c r="C274" s="392">
        <v>0.2</v>
      </c>
      <c r="D274" s="603"/>
      <c r="E274" s="106"/>
      <c r="F274" s="106"/>
      <c r="G274" s="106"/>
    </row>
    <row r="275" spans="1:7" s="1" customFormat="1">
      <c r="A275" s="333" t="s">
        <v>1186</v>
      </c>
      <c r="B275" s="247" t="s">
        <v>1003</v>
      </c>
      <c r="C275" s="392">
        <v>0</v>
      </c>
      <c r="D275" s="603"/>
      <c r="E275" s="106"/>
      <c r="F275" s="106"/>
      <c r="G275" s="106"/>
    </row>
    <row r="276" spans="1:7" s="1" customFormat="1">
      <c r="A276" s="333" t="s">
        <v>1187</v>
      </c>
      <c r="B276" s="247" t="s">
        <v>1004</v>
      </c>
      <c r="C276" s="392">
        <v>1.17</v>
      </c>
      <c r="D276" s="603"/>
      <c r="E276" s="106"/>
      <c r="F276" s="106"/>
      <c r="G276" s="106"/>
    </row>
    <row r="277" spans="1:7" s="1" customFormat="1">
      <c r="A277" s="333" t="s">
        <v>1188</v>
      </c>
      <c r="B277" s="247" t="s">
        <v>954</v>
      </c>
      <c r="C277" s="392">
        <v>0</v>
      </c>
      <c r="D277" s="603"/>
      <c r="E277" s="106"/>
      <c r="F277" s="106"/>
      <c r="G277" s="106"/>
    </row>
    <row r="278" spans="1:7" s="1" customFormat="1">
      <c r="A278" s="333" t="s">
        <v>1189</v>
      </c>
      <c r="B278" s="247" t="s">
        <v>1005</v>
      </c>
      <c r="C278" s="392">
        <v>0</v>
      </c>
      <c r="D278" s="603"/>
      <c r="E278" s="106"/>
      <c r="F278" s="106"/>
      <c r="G278" s="106"/>
    </row>
    <row r="279" spans="1:7" s="1" customFormat="1">
      <c r="A279" s="333" t="s">
        <v>1190</v>
      </c>
      <c r="B279" s="247" t="s">
        <v>956</v>
      </c>
      <c r="C279" s="392">
        <v>1.01</v>
      </c>
      <c r="D279" s="603"/>
      <c r="E279" s="106"/>
      <c r="F279" s="106"/>
      <c r="G279" s="106"/>
    </row>
    <row r="280" spans="1:7" s="1" customFormat="1">
      <c r="A280" s="333" t="s">
        <v>1191</v>
      </c>
      <c r="B280" s="247" t="s">
        <v>1006</v>
      </c>
      <c r="C280" s="392">
        <v>0</v>
      </c>
      <c r="D280" s="603"/>
      <c r="E280" s="106"/>
      <c r="F280" s="106"/>
      <c r="G280" s="106"/>
    </row>
    <row r="281" spans="1:7" s="1" customFormat="1">
      <c r="A281" s="333" t="s">
        <v>1192</v>
      </c>
      <c r="B281" s="247" t="s">
        <v>1007</v>
      </c>
      <c r="C281" s="392">
        <v>4.87</v>
      </c>
      <c r="D281" s="681" t="s">
        <v>1193</v>
      </c>
      <c r="E281" s="106"/>
      <c r="F281" s="106"/>
      <c r="G281" s="106"/>
    </row>
    <row r="282" spans="1:7" s="1" customFormat="1" ht="15.75" thickBot="1">
      <c r="A282" s="682" t="s">
        <v>1194</v>
      </c>
      <c r="B282" s="247" t="s">
        <v>1009</v>
      </c>
      <c r="C282" s="727">
        <v>3.81</v>
      </c>
      <c r="D282" s="685" t="s">
        <v>1195</v>
      </c>
      <c r="E282" s="106"/>
      <c r="F282" s="106"/>
      <c r="G282" s="106"/>
    </row>
    <row r="283" spans="1:7" s="1" customFormat="1">
      <c r="A283" s="361" t="s">
        <v>565</v>
      </c>
      <c r="B283" s="390" t="s">
        <v>1196</v>
      </c>
      <c r="C283" s="713">
        <f>SUM(C284:C294)</f>
        <v>32.840000000000003</v>
      </c>
      <c r="D283" s="692"/>
      <c r="E283" s="106"/>
      <c r="F283" s="106"/>
      <c r="G283" s="106"/>
    </row>
    <row r="284" spans="1:7" s="1" customFormat="1">
      <c r="A284" s="333" t="s">
        <v>1197</v>
      </c>
      <c r="B284" s="247" t="s">
        <v>944</v>
      </c>
      <c r="C284" s="709">
        <v>22.12</v>
      </c>
      <c r="D284" s="603"/>
      <c r="E284" s="106"/>
      <c r="F284" s="106"/>
      <c r="G284" s="106"/>
    </row>
    <row r="285" spans="1:7" s="1" customFormat="1">
      <c r="A285" s="333" t="s">
        <v>1198</v>
      </c>
      <c r="B285" s="247" t="s">
        <v>1001</v>
      </c>
      <c r="C285" s="709">
        <v>0</v>
      </c>
      <c r="D285" s="603"/>
      <c r="E285" s="106"/>
      <c r="F285" s="106"/>
      <c r="G285" s="106"/>
    </row>
    <row r="286" spans="1:7" s="1" customFormat="1">
      <c r="A286" s="333" t="s">
        <v>1199</v>
      </c>
      <c r="B286" s="247" t="s">
        <v>1002</v>
      </c>
      <c r="C286" s="709">
        <v>0</v>
      </c>
      <c r="D286" s="603"/>
      <c r="E286" s="106"/>
      <c r="F286" s="106"/>
      <c r="G286" s="106"/>
    </row>
    <row r="287" spans="1:7" s="1" customFormat="1">
      <c r="A287" s="333" t="s">
        <v>1200</v>
      </c>
      <c r="B287" s="247" t="s">
        <v>1003</v>
      </c>
      <c r="C287" s="709">
        <v>0</v>
      </c>
      <c r="D287" s="603"/>
      <c r="E287" s="106"/>
      <c r="F287" s="106"/>
      <c r="G287" s="106"/>
    </row>
    <row r="288" spans="1:7" s="1" customFormat="1">
      <c r="A288" s="333" t="s">
        <v>1201</v>
      </c>
      <c r="B288" s="247" t="s">
        <v>1004</v>
      </c>
      <c r="C288" s="709">
        <v>8.0399999999999991</v>
      </c>
      <c r="D288" s="603"/>
      <c r="E288" s="106"/>
      <c r="F288" s="106"/>
      <c r="G288" s="106"/>
    </row>
    <row r="289" spans="1:7" s="1" customFormat="1">
      <c r="A289" s="333" t="s">
        <v>1202</v>
      </c>
      <c r="B289" s="247" t="s">
        <v>954</v>
      </c>
      <c r="C289" s="709">
        <v>0</v>
      </c>
      <c r="D289" s="603"/>
      <c r="E289" s="106"/>
      <c r="F289" s="106"/>
      <c r="G289" s="106"/>
    </row>
    <row r="290" spans="1:7" s="1" customFormat="1">
      <c r="A290" s="333" t="s">
        <v>1203</v>
      </c>
      <c r="B290" s="247" t="s">
        <v>1005</v>
      </c>
      <c r="C290" s="709">
        <v>0</v>
      </c>
      <c r="D290" s="603"/>
      <c r="E290" s="106"/>
      <c r="F290" s="106"/>
      <c r="G290" s="106"/>
    </row>
    <row r="291" spans="1:7" s="1" customFormat="1">
      <c r="A291" s="333" t="s">
        <v>1204</v>
      </c>
      <c r="B291" s="247" t="s">
        <v>956</v>
      </c>
      <c r="C291" s="709">
        <v>0</v>
      </c>
      <c r="D291" s="603"/>
      <c r="E291" s="106"/>
      <c r="F291" s="106"/>
      <c r="G291" s="106"/>
    </row>
    <row r="292" spans="1:7" s="1" customFormat="1">
      <c r="A292" s="333" t="s">
        <v>1205</v>
      </c>
      <c r="B292" s="247" t="s">
        <v>1006</v>
      </c>
      <c r="C292" s="709">
        <v>0</v>
      </c>
      <c r="D292" s="603"/>
      <c r="E292" s="106"/>
      <c r="F292" s="106"/>
      <c r="G292" s="106"/>
    </row>
    <row r="293" spans="1:7" s="1" customFormat="1">
      <c r="A293" s="333" t="s">
        <v>1206</v>
      </c>
      <c r="B293" s="247" t="s">
        <v>1007</v>
      </c>
      <c r="C293" s="709">
        <v>0</v>
      </c>
      <c r="D293" s="681" t="s">
        <v>1207</v>
      </c>
      <c r="E293" s="106"/>
      <c r="F293" s="106"/>
      <c r="G293" s="106"/>
    </row>
    <row r="294" spans="1:7" s="1" customFormat="1" ht="15.75" thickBot="1">
      <c r="A294" s="333" t="s">
        <v>1208</v>
      </c>
      <c r="B294" s="247" t="s">
        <v>1009</v>
      </c>
      <c r="C294" s="709">
        <v>2.68</v>
      </c>
      <c r="D294" s="685" t="s">
        <v>1209</v>
      </c>
      <c r="E294" s="106"/>
      <c r="F294" s="106"/>
      <c r="G294" s="106"/>
    </row>
    <row r="295" spans="1:7" s="1" customFormat="1" ht="15.75" thickBot="1">
      <c r="A295" s="686"/>
      <c r="B295" s="728" t="s">
        <v>1210</v>
      </c>
      <c r="C295" s="688">
        <f>SUM(C23,C53)</f>
        <v>1066.4899999999998</v>
      </c>
      <c r="D295" s="729" t="s">
        <v>1211</v>
      </c>
      <c r="E295" s="106"/>
      <c r="F295" s="106"/>
      <c r="G295" s="106"/>
    </row>
    <row r="296" spans="1:7" s="1" customFormat="1">
      <c r="A296" s="97"/>
      <c r="B296" s="109"/>
      <c r="C296" s="97"/>
      <c r="D296" s="110"/>
      <c r="E296" s="97"/>
      <c r="F296" s="98"/>
      <c r="G296" s="98"/>
    </row>
    <row r="297" spans="1:7" s="1" customFormat="1">
      <c r="A297" s="98"/>
      <c r="B297" s="111"/>
      <c r="C297" s="98"/>
      <c r="D297" s="112"/>
      <c r="E297" s="98"/>
      <c r="F297" s="98"/>
      <c r="G297" s="98"/>
    </row>
    <row r="298" spans="1:7" s="1" customFormat="1">
      <c r="A298" s="113"/>
      <c r="B298" s="99"/>
      <c r="C298" s="98"/>
      <c r="D298" s="112"/>
      <c r="E298" s="98"/>
      <c r="F298" s="98"/>
      <c r="G298" s="98"/>
    </row>
    <row r="299" spans="1:7" s="1" customFormat="1">
      <c r="A299" s="98"/>
      <c r="B299" s="99"/>
      <c r="C299" s="98"/>
      <c r="D299" s="112"/>
      <c r="E299" s="98"/>
      <c r="F299" s="98"/>
      <c r="G299" s="98"/>
    </row>
    <row r="300" spans="1:7" s="1" customFormat="1">
      <c r="A300" s="98"/>
      <c r="B300" s="99"/>
      <c r="C300" s="98"/>
      <c r="D300" s="112"/>
      <c r="E300" s="98"/>
      <c r="F300" s="98"/>
      <c r="G300" s="98"/>
    </row>
    <row r="301" spans="1:7" s="1" customFormat="1">
      <c r="A301" s="98"/>
      <c r="B301" s="99"/>
      <c r="C301" s="98"/>
      <c r="D301" s="112"/>
      <c r="E301" s="98"/>
      <c r="F301" s="98"/>
      <c r="G301" s="98"/>
    </row>
    <row r="302" spans="1:7" s="1" customFormat="1">
      <c r="A302" s="98"/>
      <c r="B302" s="99"/>
      <c r="C302" s="98"/>
      <c r="D302" s="112"/>
      <c r="E302" s="98"/>
      <c r="F302" s="98"/>
      <c r="G302" s="98"/>
    </row>
    <row r="303" spans="1:7" s="1" customFormat="1">
      <c r="A303" s="98"/>
      <c r="B303" s="99"/>
      <c r="C303" s="98"/>
      <c r="D303" s="112"/>
      <c r="E303" s="98"/>
      <c r="F303" s="98"/>
      <c r="G303" s="98"/>
    </row>
    <row r="304" spans="1:7" s="1" customFormat="1">
      <c r="A304" s="98"/>
      <c r="B304" s="99"/>
      <c r="C304" s="98"/>
      <c r="D304" s="112"/>
      <c r="E304" s="98"/>
      <c r="F304" s="98"/>
      <c r="G304" s="98"/>
    </row>
    <row r="305" spans="1:7" s="1" customFormat="1">
      <c r="A305" s="98"/>
      <c r="B305" s="99"/>
      <c r="C305" s="98"/>
      <c r="D305" s="112"/>
      <c r="E305" s="98"/>
      <c r="F305" s="98"/>
      <c r="G305" s="98"/>
    </row>
  </sheetData>
  <sheetProtection algorithmName="SHA-512" hashValue="9jvU/admsAMCEsOnsAolpxW/rO6Zh3bF6YqZmo/KoIImogvwz/LofDiMtI3cJaofssSm5UdhSIxtJcGLoSmE1A==" saltValue="+PR0SyTlWHXjW1i5GluVNQ==" spinCount="100000" sheet="1" objects="1" scenarios="1"/>
  <mergeCells count="5">
    <mergeCell ref="B8:D8"/>
    <mergeCell ref="A1:D1"/>
    <mergeCell ref="A2:D2"/>
    <mergeCell ref="A3:D3"/>
    <mergeCell ref="A5:D5"/>
  </mergeCells>
  <conditionalFormatting sqref="E67:G67 E22:G22 E14 G14">
    <cfRule type="cellIs" dxfId="6" priority="11" stopIfTrue="1" operator="greaterThan">
      <formula>0</formula>
    </cfRule>
    <cfRule type="cellIs" dxfId="5" priority="12" stopIfTrue="1" operator="lessThan">
      <formula>0</formula>
    </cfRule>
  </conditionalFormatting>
  <conditionalFormatting sqref="D66">
    <cfRule type="expression" dxfId="4" priority="1" stopIfTrue="1">
      <formula>D67=0</formula>
    </cfRule>
    <cfRule type="expression" dxfId="3" priority="2" stopIfTrue="1">
      <formula>D67&gt;0</formula>
    </cfRule>
    <cfRule type="expression" dxfId="2" priority="3" stopIfTrue="1">
      <formula>D67&lt;0</formula>
    </cfRule>
  </conditionalFormatting>
  <conditionalFormatting sqref="D67">
    <cfRule type="cellIs" dxfId="1" priority="4" stopIfTrue="1" operator="greaterThan">
      <formula>0</formula>
    </cfRule>
    <cfRule type="cellIs" dxfId="0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7"/>
  <sheetViews>
    <sheetView workbookViewId="0">
      <selection sqref="A1:N1"/>
    </sheetView>
  </sheetViews>
  <sheetFormatPr defaultRowHeight="1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>
      <c r="A1" s="990" t="s">
        <v>0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2"/>
    </row>
    <row r="2" spans="1:16" s="2" customFormat="1">
      <c r="A2" s="990" t="s">
        <v>1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2"/>
    </row>
    <row r="3" spans="1:16" s="2" customFormat="1">
      <c r="A3" s="993"/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5"/>
    </row>
    <row r="4" spans="1:16" s="2" customForma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6" s="2" customFormat="1">
      <c r="A5" s="1126" t="s">
        <v>1212</v>
      </c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8"/>
    </row>
    <row r="6" spans="1:16" s="2" customForma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8" spans="1:16" s="2" customFormat="1" ht="15.75" customHeight="1" thickBot="1">
      <c r="C8" s="1125" t="s">
        <v>1213</v>
      </c>
      <c r="D8" s="1125"/>
      <c r="E8" s="1125"/>
      <c r="F8" s="1125"/>
      <c r="G8" s="1125"/>
      <c r="H8" s="1125"/>
      <c r="I8" s="1125"/>
      <c r="J8" s="1125"/>
      <c r="K8" s="1125"/>
      <c r="L8" s="1125"/>
      <c r="M8" s="1125"/>
      <c r="N8" s="1125"/>
    </row>
    <row r="9" spans="1:16" s="2" customFormat="1" ht="24.75" customHeight="1" thickBot="1">
      <c r="A9" s="1129" t="s">
        <v>1214</v>
      </c>
      <c r="B9" s="1132" t="s">
        <v>1215</v>
      </c>
      <c r="C9" s="1135" t="s">
        <v>1216</v>
      </c>
      <c r="D9" s="1135"/>
      <c r="E9" s="1135"/>
      <c r="F9" s="1135"/>
      <c r="G9" s="1135"/>
      <c r="H9" s="1135"/>
      <c r="I9" s="1135"/>
      <c r="J9" s="1136"/>
      <c r="K9" s="1137" t="s">
        <v>1217</v>
      </c>
      <c r="L9" s="1138"/>
      <c r="M9" s="1137" t="s">
        <v>1218</v>
      </c>
      <c r="N9" s="1138"/>
      <c r="P9" s="115"/>
    </row>
    <row r="10" spans="1:16" s="2" customFormat="1" ht="15" customHeight="1">
      <c r="A10" s="1130"/>
      <c r="B10" s="1133"/>
      <c r="C10" s="1139" t="s">
        <v>1219</v>
      </c>
      <c r="D10" s="1119" t="s">
        <v>1220</v>
      </c>
      <c r="E10" s="1119" t="s">
        <v>1221</v>
      </c>
      <c r="F10" s="1119" t="s">
        <v>1222</v>
      </c>
      <c r="G10" s="1119" t="s">
        <v>1223</v>
      </c>
      <c r="H10" s="1119" t="s">
        <v>1224</v>
      </c>
      <c r="I10" s="1119" t="s">
        <v>1225</v>
      </c>
      <c r="J10" s="1121" t="s">
        <v>1226</v>
      </c>
      <c r="K10" s="1123" t="s">
        <v>1227</v>
      </c>
      <c r="L10" s="1123" t="s">
        <v>1228</v>
      </c>
      <c r="M10" s="1123" t="s">
        <v>1229</v>
      </c>
      <c r="N10" s="1132" t="s">
        <v>1230</v>
      </c>
      <c r="P10" s="115"/>
    </row>
    <row r="11" spans="1:16" s="2" customFormat="1" ht="76.5" customHeight="1" thickBot="1">
      <c r="A11" s="1131"/>
      <c r="B11" s="1134"/>
      <c r="C11" s="1140"/>
      <c r="D11" s="1120"/>
      <c r="E11" s="1120"/>
      <c r="F11" s="1120"/>
      <c r="G11" s="1120"/>
      <c r="H11" s="1120"/>
      <c r="I11" s="1120"/>
      <c r="J11" s="1122"/>
      <c r="K11" s="1124"/>
      <c r="L11" s="1124"/>
      <c r="M11" s="1124"/>
      <c r="N11" s="1134"/>
      <c r="P11" s="115"/>
    </row>
    <row r="12" spans="1:16" s="2" customFormat="1" ht="15.75">
      <c r="A12" s="116" t="s">
        <v>1231</v>
      </c>
      <c r="B12" s="730">
        <v>4</v>
      </c>
      <c r="C12" s="731">
        <v>0</v>
      </c>
      <c r="D12" s="732">
        <v>0</v>
      </c>
      <c r="E12" s="732">
        <v>2</v>
      </c>
      <c r="F12" s="732">
        <v>0</v>
      </c>
      <c r="G12" s="732">
        <v>1</v>
      </c>
      <c r="H12" s="733">
        <v>0</v>
      </c>
      <c r="I12" s="732">
        <v>1</v>
      </c>
      <c r="J12" s="734">
        <v>0</v>
      </c>
      <c r="K12" s="735">
        <v>4</v>
      </c>
      <c r="L12" s="736">
        <v>0</v>
      </c>
      <c r="M12" s="735">
        <v>1</v>
      </c>
      <c r="N12" s="736">
        <v>3</v>
      </c>
      <c r="P12" s="115"/>
    </row>
    <row r="13" spans="1:16" s="2" customFormat="1" ht="16.5" thickBot="1">
      <c r="A13" s="117" t="s">
        <v>1232</v>
      </c>
      <c r="B13" s="737">
        <v>0</v>
      </c>
      <c r="C13" s="738">
        <v>0</v>
      </c>
      <c r="D13" s="739">
        <v>0</v>
      </c>
      <c r="E13" s="740">
        <v>0</v>
      </c>
      <c r="F13" s="739">
        <v>0</v>
      </c>
      <c r="G13" s="740">
        <v>0</v>
      </c>
      <c r="H13" s="741">
        <v>0</v>
      </c>
      <c r="I13" s="740">
        <v>0</v>
      </c>
      <c r="J13" s="742">
        <v>0</v>
      </c>
      <c r="K13" s="743">
        <v>0</v>
      </c>
      <c r="L13" s="744">
        <v>0</v>
      </c>
      <c r="M13" s="743">
        <v>0</v>
      </c>
      <c r="N13" s="744">
        <v>0</v>
      </c>
      <c r="P13" s="115"/>
    </row>
    <row r="14" spans="1:16" s="2" customFormat="1" ht="16.5" thickBot="1">
      <c r="A14" s="118" t="s">
        <v>1233</v>
      </c>
      <c r="B14" s="119">
        <f>SUM(B12,B13)</f>
        <v>4</v>
      </c>
      <c r="C14" s="120">
        <f t="shared" ref="C14:N14" si="0">SUM(C12,C13)</f>
        <v>0</v>
      </c>
      <c r="D14" s="121">
        <f t="shared" si="0"/>
        <v>0</v>
      </c>
      <c r="E14" s="121">
        <f t="shared" si="0"/>
        <v>2</v>
      </c>
      <c r="F14" s="121">
        <f t="shared" si="0"/>
        <v>0</v>
      </c>
      <c r="G14" s="121">
        <f t="shared" si="0"/>
        <v>1</v>
      </c>
      <c r="H14" s="121">
        <f t="shared" si="0"/>
        <v>0</v>
      </c>
      <c r="I14" s="121">
        <f t="shared" si="0"/>
        <v>1</v>
      </c>
      <c r="J14" s="122">
        <f t="shared" si="0"/>
        <v>0</v>
      </c>
      <c r="K14" s="120">
        <f t="shared" si="0"/>
        <v>4</v>
      </c>
      <c r="L14" s="123">
        <f t="shared" si="0"/>
        <v>0</v>
      </c>
      <c r="M14" s="124">
        <f t="shared" si="0"/>
        <v>1</v>
      </c>
      <c r="N14" s="122">
        <f t="shared" si="0"/>
        <v>3</v>
      </c>
    </row>
    <row r="16" spans="1:16" s="2" customFormat="1">
      <c r="A16" s="98" t="s">
        <v>1234</v>
      </c>
    </row>
    <row r="17" spans="16:16" s="2" customFormat="1">
      <c r="P17" s="125"/>
    </row>
  </sheetData>
  <sheetProtection algorithmName="SHA-512" hashValue="jIJ4DZpUiQpvZCKBW61MezTFPMmt1kgmx6w8XG4bQ2QxBp0eNX8PhNNqHZB9+gldn9ARsni2h0Ei19W5hGDPyQ==" saltValue="Not8GRn2TWH0tG2fOwDktQ==" spinCount="100000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3"/>
  <sheetViews>
    <sheetView zoomScaleNormal="100" workbookViewId="0">
      <selection sqref="A1:D1"/>
    </sheetView>
  </sheetViews>
  <sheetFormatPr defaultRowHeight="1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>
      <c r="A1" s="990" t="s">
        <v>0</v>
      </c>
      <c r="B1" s="991"/>
      <c r="C1" s="991"/>
      <c r="D1" s="992"/>
    </row>
    <row r="2" spans="1:7" s="2" customFormat="1">
      <c r="A2" s="990" t="s">
        <v>1</v>
      </c>
      <c r="B2" s="991"/>
      <c r="C2" s="991"/>
      <c r="D2" s="992"/>
    </row>
    <row r="3" spans="1:7" s="2" customFormat="1">
      <c r="A3" s="993"/>
      <c r="B3" s="994"/>
      <c r="C3" s="994"/>
      <c r="D3" s="995"/>
    </row>
    <row r="4" spans="1:7" s="2" customFormat="1">
      <c r="A4" s="114"/>
      <c r="B4" s="114"/>
      <c r="C4" s="114"/>
      <c r="D4" s="114"/>
    </row>
    <row r="5" spans="1:7" s="2" customFormat="1">
      <c r="A5" s="1126" t="s">
        <v>1235</v>
      </c>
      <c r="B5" s="1127"/>
      <c r="C5" s="1127"/>
      <c r="D5" s="1128"/>
    </row>
    <row r="6" spans="1:7" s="2" customFormat="1">
      <c r="A6" s="114"/>
      <c r="B6" s="114"/>
      <c r="C6" s="114"/>
      <c r="D6" s="114"/>
    </row>
    <row r="8" spans="1:7" s="2" customFormat="1" ht="15.75" thickBot="1">
      <c r="A8" s="126"/>
      <c r="B8" s="1102" t="s">
        <v>1236</v>
      </c>
      <c r="C8" s="1102"/>
      <c r="D8" s="1102"/>
      <c r="E8" s="69"/>
      <c r="F8" s="127"/>
      <c r="G8" s="5"/>
    </row>
    <row r="9" spans="1:7" s="2" customFormat="1" ht="15.75" thickBot="1">
      <c r="A9" s="745" t="s">
        <v>4</v>
      </c>
      <c r="B9" s="746" t="s">
        <v>5</v>
      </c>
      <c r="C9" s="675" t="s">
        <v>1599</v>
      </c>
      <c r="D9" s="676" t="s">
        <v>492</v>
      </c>
      <c r="E9" s="71"/>
      <c r="F9" s="89"/>
      <c r="G9" s="89"/>
    </row>
    <row r="10" spans="1:7" s="2" customFormat="1">
      <c r="A10" s="633">
        <v>1</v>
      </c>
      <c r="B10" s="221">
        <v>2</v>
      </c>
      <c r="C10" s="222">
        <v>3</v>
      </c>
      <c r="D10" s="747">
        <v>4</v>
      </c>
      <c r="E10" s="71"/>
      <c r="F10" s="89"/>
      <c r="G10" s="89"/>
    </row>
    <row r="11" spans="1:7" s="2" customFormat="1">
      <c r="A11" s="748" t="s">
        <v>8</v>
      </c>
      <c r="B11" s="180" t="s">
        <v>1237</v>
      </c>
      <c r="C11" s="749">
        <f>SUM(C12,C13,C14,C24)</f>
        <v>1043.2761599999999</v>
      </c>
      <c r="D11" s="750"/>
      <c r="E11" s="71"/>
      <c r="F11" s="89"/>
      <c r="G11" s="89"/>
    </row>
    <row r="12" spans="1:7" s="2" customFormat="1">
      <c r="A12" s="656" t="s">
        <v>10</v>
      </c>
      <c r="B12" s="183" t="s">
        <v>1238</v>
      </c>
      <c r="C12" s="751">
        <v>72.440529999999995</v>
      </c>
      <c r="D12" s="752" t="s">
        <v>1239</v>
      </c>
      <c r="E12" s="71"/>
      <c r="F12" s="89"/>
      <c r="G12" s="89"/>
    </row>
    <row r="13" spans="1:7" s="2" customFormat="1">
      <c r="A13" s="656" t="s">
        <v>12</v>
      </c>
      <c r="B13" s="183" t="s">
        <v>1240</v>
      </c>
      <c r="C13" s="753">
        <v>316.14157</v>
      </c>
      <c r="D13" s="752" t="s">
        <v>1241</v>
      </c>
      <c r="E13" s="71"/>
      <c r="F13" s="89"/>
      <c r="G13" s="89"/>
    </row>
    <row r="14" spans="1:7" s="2" customFormat="1">
      <c r="A14" s="656" t="s">
        <v>14</v>
      </c>
      <c r="B14" s="183" t="s">
        <v>1242</v>
      </c>
      <c r="C14" s="754">
        <f>SUM(C15,C16,C20:C23)</f>
        <v>647.04935999999987</v>
      </c>
      <c r="D14" s="752" t="s">
        <v>1243</v>
      </c>
      <c r="E14" s="71"/>
      <c r="F14" s="89"/>
      <c r="G14" s="89"/>
    </row>
    <row r="15" spans="1:7" s="2" customFormat="1">
      <c r="A15" s="755" t="s">
        <v>1244</v>
      </c>
      <c r="B15" s="186" t="s">
        <v>1245</v>
      </c>
      <c r="C15" s="756">
        <v>0</v>
      </c>
      <c r="D15" s="757"/>
      <c r="E15" s="71"/>
      <c r="F15" s="89"/>
      <c r="G15" s="89"/>
    </row>
    <row r="16" spans="1:7" s="2" customFormat="1">
      <c r="A16" s="755" t="s">
        <v>1246</v>
      </c>
      <c r="B16" s="186" t="s">
        <v>1247</v>
      </c>
      <c r="C16" s="758">
        <f>SUM(C17,C18,C19)</f>
        <v>603.26206000000002</v>
      </c>
      <c r="D16" s="757"/>
      <c r="E16" s="71"/>
      <c r="F16" s="89"/>
      <c r="G16" s="89"/>
    </row>
    <row r="17" spans="1:7" s="2" customFormat="1">
      <c r="A17" s="755" t="s">
        <v>1248</v>
      </c>
      <c r="B17" s="186" t="s">
        <v>1249</v>
      </c>
      <c r="C17" s="759">
        <v>212.70567</v>
      </c>
      <c r="D17" s="757"/>
      <c r="E17" s="71"/>
      <c r="F17" s="89"/>
      <c r="G17" s="89"/>
    </row>
    <row r="18" spans="1:7" s="2" customFormat="1">
      <c r="A18" s="755" t="s">
        <v>1250</v>
      </c>
      <c r="B18" s="186" t="s">
        <v>1251</v>
      </c>
      <c r="C18" s="759">
        <v>343.14199000000002</v>
      </c>
      <c r="D18" s="757"/>
      <c r="E18" s="71"/>
      <c r="F18" s="89"/>
      <c r="G18" s="89"/>
    </row>
    <row r="19" spans="1:7" s="2" customFormat="1">
      <c r="A19" s="755" t="s">
        <v>1252</v>
      </c>
      <c r="B19" s="186" t="s">
        <v>1253</v>
      </c>
      <c r="C19" s="759">
        <v>47.414400000000001</v>
      </c>
      <c r="D19" s="757"/>
      <c r="E19" s="71"/>
      <c r="F19" s="89"/>
      <c r="G19" s="89"/>
    </row>
    <row r="20" spans="1:7" s="2" customFormat="1">
      <c r="A20" s="755" t="s">
        <v>1254</v>
      </c>
      <c r="B20" s="186" t="s">
        <v>1255</v>
      </c>
      <c r="C20" s="756">
        <v>12.58981</v>
      </c>
      <c r="D20" s="757"/>
      <c r="E20" s="71"/>
      <c r="F20" s="89"/>
      <c r="G20" s="89"/>
    </row>
    <row r="21" spans="1:7" s="2" customFormat="1">
      <c r="A21" s="755" t="s">
        <v>1256</v>
      </c>
      <c r="B21" s="186" t="s">
        <v>1257</v>
      </c>
      <c r="C21" s="756">
        <v>0</v>
      </c>
      <c r="D21" s="757"/>
      <c r="E21" s="71"/>
      <c r="F21" s="89"/>
      <c r="G21" s="89"/>
    </row>
    <row r="22" spans="1:7" s="2" customFormat="1">
      <c r="A22" s="238" t="s">
        <v>1258</v>
      </c>
      <c r="B22" s="760" t="s">
        <v>1259</v>
      </c>
      <c r="C22" s="751">
        <v>4.2620399999999998</v>
      </c>
      <c r="D22" s="752" t="s">
        <v>1260</v>
      </c>
      <c r="E22" s="71"/>
      <c r="F22" s="89"/>
      <c r="G22" s="89"/>
    </row>
    <row r="23" spans="1:7" s="2" customFormat="1">
      <c r="A23" s="761" t="s">
        <v>1261</v>
      </c>
      <c r="B23" s="207" t="s">
        <v>1262</v>
      </c>
      <c r="C23" s="751">
        <v>26.935449999999999</v>
      </c>
      <c r="D23" s="752" t="s">
        <v>1263</v>
      </c>
      <c r="E23" s="71"/>
      <c r="F23" s="89"/>
      <c r="G23" s="89"/>
    </row>
    <row r="24" spans="1:7" s="2" customFormat="1">
      <c r="A24" s="656" t="s">
        <v>82</v>
      </c>
      <c r="B24" s="183" t="s">
        <v>1264</v>
      </c>
      <c r="C24" s="751">
        <v>7.6447000000000003</v>
      </c>
      <c r="D24" s="752" t="s">
        <v>1265</v>
      </c>
      <c r="E24" s="71"/>
      <c r="F24" s="89"/>
      <c r="G24" s="89"/>
    </row>
    <row r="25" spans="1:7" s="2" customFormat="1">
      <c r="A25" s="333" t="s">
        <v>22</v>
      </c>
      <c r="B25" s="581" t="s">
        <v>1266</v>
      </c>
      <c r="C25" s="762">
        <f>SUM(C26,C35)</f>
        <v>904.51</v>
      </c>
      <c r="D25" s="752"/>
      <c r="E25" s="71"/>
      <c r="F25" s="89"/>
      <c r="G25" s="89"/>
    </row>
    <row r="26" spans="1:7" s="2" customFormat="1">
      <c r="A26" s="333" t="s">
        <v>24</v>
      </c>
      <c r="B26" s="581" t="s">
        <v>1267</v>
      </c>
      <c r="C26" s="762">
        <f>SUM(C27,C28,C29)</f>
        <v>730.06999999999994</v>
      </c>
      <c r="D26" s="752" t="s">
        <v>1268</v>
      </c>
      <c r="E26" s="71"/>
      <c r="F26" s="89"/>
      <c r="G26" s="89"/>
    </row>
    <row r="27" spans="1:7" s="2" customFormat="1">
      <c r="A27" s="656" t="s">
        <v>26</v>
      </c>
      <c r="B27" s="183" t="s">
        <v>1269</v>
      </c>
      <c r="C27" s="763">
        <v>81.98</v>
      </c>
      <c r="D27" s="752" t="s">
        <v>1270</v>
      </c>
      <c r="E27" s="71"/>
      <c r="F27" s="89"/>
      <c r="G27" s="89"/>
    </row>
    <row r="28" spans="1:7" s="2" customFormat="1">
      <c r="A28" s="656" t="s">
        <v>28</v>
      </c>
      <c r="B28" s="183" t="s">
        <v>1271</v>
      </c>
      <c r="C28" s="763">
        <v>193.73</v>
      </c>
      <c r="D28" s="752" t="s">
        <v>1272</v>
      </c>
      <c r="E28" s="71"/>
      <c r="F28" s="89"/>
      <c r="G28" s="89"/>
    </row>
    <row r="29" spans="1:7" s="2" customFormat="1">
      <c r="A29" s="656" t="s">
        <v>30</v>
      </c>
      <c r="B29" s="183" t="s">
        <v>1273</v>
      </c>
      <c r="C29" s="764">
        <f>SUM(C30:C34)</f>
        <v>454.36</v>
      </c>
      <c r="D29" s="752" t="s">
        <v>1274</v>
      </c>
      <c r="E29" s="71"/>
      <c r="F29" s="89"/>
      <c r="G29" s="89"/>
    </row>
    <row r="30" spans="1:7" s="2" customFormat="1">
      <c r="A30" s="755" t="s">
        <v>1275</v>
      </c>
      <c r="B30" s="186" t="s">
        <v>1276</v>
      </c>
      <c r="C30" s="765">
        <v>128.94</v>
      </c>
      <c r="D30" s="752" t="s">
        <v>1277</v>
      </c>
      <c r="E30" s="71"/>
      <c r="F30" s="89"/>
      <c r="G30" s="89"/>
    </row>
    <row r="31" spans="1:7" s="2" customFormat="1">
      <c r="A31" s="755" t="s">
        <v>1278</v>
      </c>
      <c r="B31" s="207" t="s">
        <v>1279</v>
      </c>
      <c r="C31" s="765">
        <v>236.22</v>
      </c>
      <c r="D31" s="752" t="s">
        <v>1280</v>
      </c>
      <c r="E31" s="71"/>
      <c r="F31" s="89"/>
      <c r="G31" s="89"/>
    </row>
    <row r="32" spans="1:7" s="2" customFormat="1">
      <c r="A32" s="755" t="s">
        <v>1281</v>
      </c>
      <c r="B32" s="186" t="s">
        <v>1282</v>
      </c>
      <c r="C32" s="765">
        <v>66.81</v>
      </c>
      <c r="D32" s="752" t="s">
        <v>1283</v>
      </c>
      <c r="E32" s="71"/>
      <c r="F32" s="89"/>
      <c r="G32" s="89"/>
    </row>
    <row r="33" spans="1:7" s="2" customFormat="1">
      <c r="A33" s="238" t="s">
        <v>1284</v>
      </c>
      <c r="B33" s="760" t="s">
        <v>1259</v>
      </c>
      <c r="C33" s="711">
        <v>2.79</v>
      </c>
      <c r="D33" s="752" t="s">
        <v>1285</v>
      </c>
      <c r="E33" s="71"/>
      <c r="F33" s="89"/>
      <c r="G33" s="89"/>
    </row>
    <row r="34" spans="1:7" s="2" customFormat="1">
      <c r="A34" s="238" t="s">
        <v>1286</v>
      </c>
      <c r="B34" s="760" t="s">
        <v>1287</v>
      </c>
      <c r="C34" s="763">
        <v>19.600000000000001</v>
      </c>
      <c r="D34" s="752" t="s">
        <v>1288</v>
      </c>
      <c r="E34" s="71"/>
      <c r="F34" s="89"/>
      <c r="G34" s="89"/>
    </row>
    <row r="35" spans="1:7" s="2" customFormat="1">
      <c r="A35" s="333" t="s">
        <v>90</v>
      </c>
      <c r="B35" s="581" t="s">
        <v>1289</v>
      </c>
      <c r="C35" s="766">
        <v>174.44</v>
      </c>
      <c r="D35" s="767" t="s">
        <v>1290</v>
      </c>
      <c r="E35" s="71"/>
      <c r="F35" s="89"/>
      <c r="G35" s="89"/>
    </row>
    <row r="36" spans="1:7" s="2" customFormat="1">
      <c r="A36" s="768" t="s">
        <v>48</v>
      </c>
      <c r="B36" s="196" t="s">
        <v>1291</v>
      </c>
      <c r="C36" s="762">
        <f>C11-C25</f>
        <v>138.7661599999999</v>
      </c>
      <c r="D36" s="752"/>
      <c r="E36" s="71"/>
      <c r="F36" s="89"/>
      <c r="G36" s="89"/>
    </row>
    <row r="37" spans="1:7" s="2" customFormat="1" ht="25.5">
      <c r="A37" s="333" t="s">
        <v>68</v>
      </c>
      <c r="B37" s="581" t="s">
        <v>1292</v>
      </c>
      <c r="C37" s="769">
        <v>168.12</v>
      </c>
      <c r="D37" s="767" t="s">
        <v>1293</v>
      </c>
      <c r="E37" s="71"/>
      <c r="F37" s="89"/>
      <c r="G37" s="89"/>
    </row>
    <row r="38" spans="1:7" s="2" customFormat="1">
      <c r="A38" s="768" t="s">
        <v>114</v>
      </c>
      <c r="B38" s="196" t="s">
        <v>1294</v>
      </c>
      <c r="C38" s="762">
        <f>C36-C37</f>
        <v>-29.353840000000105</v>
      </c>
      <c r="D38" s="752"/>
      <c r="E38" s="71"/>
      <c r="F38" s="89"/>
      <c r="G38" s="89"/>
    </row>
    <row r="39" spans="1:7" s="2" customFormat="1">
      <c r="A39" s="768" t="s">
        <v>1295</v>
      </c>
      <c r="B39" s="196" t="s">
        <v>1296</v>
      </c>
      <c r="C39" s="762">
        <f>C40-C41</f>
        <v>0</v>
      </c>
      <c r="D39" s="752"/>
      <c r="E39" s="71"/>
      <c r="F39" s="89"/>
      <c r="G39" s="89"/>
    </row>
    <row r="40" spans="1:7" s="2" customFormat="1">
      <c r="A40" s="770" t="s">
        <v>1297</v>
      </c>
      <c r="B40" s="771" t="s">
        <v>1298</v>
      </c>
      <c r="C40" s="769">
        <v>0</v>
      </c>
      <c r="D40" s="767" t="s">
        <v>1299</v>
      </c>
      <c r="E40" s="71"/>
      <c r="F40" s="89"/>
      <c r="G40" s="89"/>
    </row>
    <row r="41" spans="1:7" s="2" customFormat="1">
      <c r="A41" s="770" t="s">
        <v>1300</v>
      </c>
      <c r="B41" s="771" t="s">
        <v>1301</v>
      </c>
      <c r="C41" s="762">
        <f>SUM(C42:C44)</f>
        <v>0</v>
      </c>
      <c r="D41" s="767" t="s">
        <v>1302</v>
      </c>
      <c r="E41" s="71"/>
      <c r="F41" s="89"/>
      <c r="G41" s="89"/>
    </row>
    <row r="42" spans="1:7" s="2" customFormat="1">
      <c r="A42" s="772" t="s">
        <v>1303</v>
      </c>
      <c r="B42" s="194" t="s">
        <v>1304</v>
      </c>
      <c r="C42" s="392">
        <v>0</v>
      </c>
      <c r="D42" s="752" t="s">
        <v>1305</v>
      </c>
      <c r="E42" s="71"/>
      <c r="F42" s="89"/>
      <c r="G42" s="89"/>
    </row>
    <row r="43" spans="1:7" s="2" customFormat="1">
      <c r="A43" s="772" t="s">
        <v>1306</v>
      </c>
      <c r="B43" s="194" t="s">
        <v>1307</v>
      </c>
      <c r="C43" s="392">
        <v>0</v>
      </c>
      <c r="D43" s="752" t="s">
        <v>1308</v>
      </c>
      <c r="E43" s="71"/>
      <c r="F43" s="89"/>
      <c r="G43" s="89"/>
    </row>
    <row r="44" spans="1:7" s="2" customFormat="1">
      <c r="A44" s="772" t="s">
        <v>1309</v>
      </c>
      <c r="B44" s="194" t="s">
        <v>1310</v>
      </c>
      <c r="C44" s="392">
        <v>0</v>
      </c>
      <c r="D44" s="752" t="s">
        <v>1311</v>
      </c>
      <c r="E44" s="71"/>
      <c r="F44" s="89"/>
      <c r="G44" s="89"/>
    </row>
    <row r="45" spans="1:7" s="2" customFormat="1">
      <c r="A45" s="768" t="s">
        <v>1312</v>
      </c>
      <c r="B45" s="196" t="s">
        <v>1313</v>
      </c>
      <c r="C45" s="762">
        <f>C46-C66</f>
        <v>19.709999999999994</v>
      </c>
      <c r="D45" s="752"/>
      <c r="E45" s="71"/>
      <c r="F45" s="89"/>
      <c r="G45" s="89"/>
    </row>
    <row r="46" spans="1:7" s="2" customFormat="1">
      <c r="A46" s="770" t="s">
        <v>1314</v>
      </c>
      <c r="B46" s="771" t="s">
        <v>1315</v>
      </c>
      <c r="C46" s="762">
        <f>SUM(C47:C54,C56,C58,C60:C64)</f>
        <v>59.44</v>
      </c>
      <c r="D46" s="752" t="s">
        <v>1316</v>
      </c>
      <c r="E46" s="71"/>
      <c r="F46" s="89"/>
      <c r="G46" s="89"/>
    </row>
    <row r="47" spans="1:7" s="2" customFormat="1">
      <c r="A47" s="755" t="s">
        <v>1317</v>
      </c>
      <c r="B47" s="186" t="s">
        <v>1318</v>
      </c>
      <c r="C47" s="340">
        <v>0</v>
      </c>
      <c r="D47" s="752"/>
      <c r="E47" s="71"/>
      <c r="F47" s="89"/>
      <c r="G47" s="89"/>
    </row>
    <row r="48" spans="1:7" s="2" customFormat="1">
      <c r="A48" s="755" t="s">
        <v>1319</v>
      </c>
      <c r="B48" s="186" t="s">
        <v>1320</v>
      </c>
      <c r="C48" s="340">
        <v>0</v>
      </c>
      <c r="D48" s="752"/>
      <c r="E48" s="71"/>
      <c r="F48" s="89"/>
      <c r="G48" s="89"/>
    </row>
    <row r="49" spans="1:7" s="2" customFormat="1">
      <c r="A49" s="755" t="s">
        <v>1321</v>
      </c>
      <c r="B49" s="186" t="s">
        <v>1322</v>
      </c>
      <c r="C49" s="340">
        <v>0</v>
      </c>
      <c r="D49" s="752"/>
      <c r="E49" s="71"/>
      <c r="F49" s="89"/>
      <c r="G49" s="89"/>
    </row>
    <row r="50" spans="1:7" s="2" customFormat="1">
      <c r="A50" s="755" t="s">
        <v>1323</v>
      </c>
      <c r="B50" s="186" t="s">
        <v>1324</v>
      </c>
      <c r="C50" s="765">
        <v>0</v>
      </c>
      <c r="D50" s="752"/>
      <c r="E50" s="71"/>
      <c r="F50" s="89"/>
      <c r="G50" s="89"/>
    </row>
    <row r="51" spans="1:7" s="2" customFormat="1">
      <c r="A51" s="755" t="s">
        <v>1325</v>
      </c>
      <c r="B51" s="186" t="s">
        <v>1326</v>
      </c>
      <c r="C51" s="765">
        <v>0.56999999999999995</v>
      </c>
      <c r="D51" s="752"/>
      <c r="E51" s="71"/>
      <c r="F51" s="89"/>
      <c r="G51" s="89"/>
    </row>
    <row r="52" spans="1:7" s="2" customFormat="1">
      <c r="A52" s="755" t="s">
        <v>1327</v>
      </c>
      <c r="B52" s="186" t="s">
        <v>1328</v>
      </c>
      <c r="C52" s="765">
        <v>0</v>
      </c>
      <c r="D52" s="752"/>
      <c r="E52" s="71"/>
      <c r="F52" s="89"/>
      <c r="G52" s="89"/>
    </row>
    <row r="53" spans="1:7" s="2" customFormat="1">
      <c r="A53" s="755" t="s">
        <v>1329</v>
      </c>
      <c r="B53" s="186" t="s">
        <v>1330</v>
      </c>
      <c r="C53" s="765">
        <v>2.46</v>
      </c>
      <c r="D53" s="752"/>
      <c r="E53" s="71"/>
      <c r="F53" s="89"/>
      <c r="G53" s="89"/>
    </row>
    <row r="54" spans="1:7" s="2" customFormat="1">
      <c r="A54" s="755" t="s">
        <v>1331</v>
      </c>
      <c r="B54" s="186" t="s">
        <v>1332</v>
      </c>
      <c r="C54" s="765">
        <v>7.64</v>
      </c>
      <c r="D54" s="752"/>
      <c r="E54" s="71"/>
      <c r="F54" s="89"/>
      <c r="G54" s="89"/>
    </row>
    <row r="55" spans="1:7" s="2" customFormat="1">
      <c r="A55" s="755" t="s">
        <v>1333</v>
      </c>
      <c r="B55" s="186" t="s">
        <v>1334</v>
      </c>
      <c r="C55" s="765">
        <v>7.64</v>
      </c>
      <c r="D55" s="752"/>
      <c r="E55" s="71"/>
      <c r="F55" s="89"/>
      <c r="G55" s="89"/>
    </row>
    <row r="56" spans="1:7" s="2" customFormat="1">
      <c r="A56" s="755" t="s">
        <v>1335</v>
      </c>
      <c r="B56" s="186" t="s">
        <v>1336</v>
      </c>
      <c r="C56" s="765">
        <v>0</v>
      </c>
      <c r="D56" s="752"/>
      <c r="E56" s="71"/>
      <c r="F56" s="89"/>
      <c r="G56" s="89"/>
    </row>
    <row r="57" spans="1:7" s="2" customFormat="1">
      <c r="A57" s="755" t="s">
        <v>1337</v>
      </c>
      <c r="B57" s="186" t="s">
        <v>1334</v>
      </c>
      <c r="C57" s="765">
        <v>0</v>
      </c>
      <c r="D57" s="752"/>
      <c r="E57" s="71"/>
      <c r="F57" s="89"/>
      <c r="G57" s="89"/>
    </row>
    <row r="58" spans="1:7" s="2" customFormat="1">
      <c r="A58" s="755" t="s">
        <v>1338</v>
      </c>
      <c r="B58" s="186" t="s">
        <v>1339</v>
      </c>
      <c r="C58" s="773">
        <v>0</v>
      </c>
      <c r="D58" s="752"/>
      <c r="E58" s="71"/>
      <c r="F58" s="89"/>
      <c r="G58" s="89"/>
    </row>
    <row r="59" spans="1:7" s="2" customFormat="1">
      <c r="A59" s="755" t="s">
        <v>1340</v>
      </c>
      <c r="B59" s="186" t="s">
        <v>1334</v>
      </c>
      <c r="C59" s="765">
        <v>0</v>
      </c>
      <c r="D59" s="752"/>
      <c r="E59" s="71"/>
      <c r="F59" s="89"/>
      <c r="G59" s="89"/>
    </row>
    <row r="60" spans="1:7" s="2" customFormat="1">
      <c r="A60" s="755" t="s">
        <v>1341</v>
      </c>
      <c r="B60" s="186" t="s">
        <v>1342</v>
      </c>
      <c r="C60" s="765">
        <v>0</v>
      </c>
      <c r="D60" s="752"/>
      <c r="E60" s="71"/>
      <c r="F60" s="89"/>
      <c r="G60" s="89"/>
    </row>
    <row r="61" spans="1:7" s="2" customFormat="1">
      <c r="A61" s="755" t="s">
        <v>1343</v>
      </c>
      <c r="B61" s="186" t="s">
        <v>1344</v>
      </c>
      <c r="C61" s="765">
        <v>3.26</v>
      </c>
      <c r="D61" s="752"/>
      <c r="E61" s="71"/>
      <c r="F61" s="89"/>
      <c r="G61" s="89"/>
    </row>
    <row r="62" spans="1:7" s="2" customFormat="1">
      <c r="A62" s="755" t="s">
        <v>1345</v>
      </c>
      <c r="B62" s="186" t="s">
        <v>1346</v>
      </c>
      <c r="C62" s="765">
        <v>45.51</v>
      </c>
      <c r="D62" s="752"/>
      <c r="E62" s="71"/>
      <c r="F62" s="89"/>
      <c r="G62" s="89"/>
    </row>
    <row r="63" spans="1:7" s="2" customFormat="1">
      <c r="A63" s="755" t="s">
        <v>1347</v>
      </c>
      <c r="B63" s="186" t="s">
        <v>1348</v>
      </c>
      <c r="C63" s="765">
        <v>0</v>
      </c>
      <c r="D63" s="752"/>
      <c r="E63" s="71"/>
      <c r="F63" s="89"/>
      <c r="G63" s="89"/>
    </row>
    <row r="64" spans="1:7" s="2" customFormat="1">
      <c r="A64" s="755" t="s">
        <v>1349</v>
      </c>
      <c r="B64" s="186" t="s">
        <v>1350</v>
      </c>
      <c r="C64" s="765">
        <v>0</v>
      </c>
      <c r="D64" s="752"/>
      <c r="E64" s="71"/>
      <c r="F64" s="89"/>
      <c r="G64" s="89"/>
    </row>
    <row r="65" spans="1:7" s="2" customFormat="1">
      <c r="A65" s="755" t="s">
        <v>1351</v>
      </c>
      <c r="B65" s="186" t="s">
        <v>1334</v>
      </c>
      <c r="C65" s="765">
        <v>0</v>
      </c>
      <c r="D65" s="752"/>
      <c r="E65" s="71"/>
      <c r="F65" s="89"/>
      <c r="G65" s="89"/>
    </row>
    <row r="66" spans="1:7" s="2" customFormat="1">
      <c r="A66" s="770" t="s">
        <v>1352</v>
      </c>
      <c r="B66" s="771" t="s">
        <v>1353</v>
      </c>
      <c r="C66" s="774">
        <f>SUM(C67,C74,C75)</f>
        <v>39.730000000000004</v>
      </c>
      <c r="D66" s="752" t="s">
        <v>1354</v>
      </c>
      <c r="E66" s="71"/>
      <c r="F66" s="89"/>
      <c r="G66" s="89"/>
    </row>
    <row r="67" spans="1:7" s="2" customFormat="1">
      <c r="A67" s="772" t="s">
        <v>1355</v>
      </c>
      <c r="B67" s="183" t="s">
        <v>1356</v>
      </c>
      <c r="C67" s="775">
        <f>SUM(C68:C73)</f>
        <v>33.5</v>
      </c>
      <c r="D67" s="752" t="s">
        <v>1357</v>
      </c>
      <c r="E67" s="71"/>
      <c r="F67" s="89"/>
      <c r="G67" s="89"/>
    </row>
    <row r="68" spans="1:7" s="2" customFormat="1">
      <c r="A68" s="755" t="s">
        <v>1358</v>
      </c>
      <c r="B68" s="207" t="s">
        <v>1359</v>
      </c>
      <c r="C68" s="391">
        <v>0</v>
      </c>
      <c r="D68" s="752"/>
      <c r="E68" s="71"/>
      <c r="F68" s="89"/>
      <c r="G68" s="89"/>
    </row>
    <row r="69" spans="1:7" s="2" customFormat="1">
      <c r="A69" s="755" t="s">
        <v>1360</v>
      </c>
      <c r="B69" s="186" t="s">
        <v>1361</v>
      </c>
      <c r="C69" s="391">
        <v>0</v>
      </c>
      <c r="D69" s="752"/>
      <c r="E69" s="71"/>
      <c r="F69" s="89"/>
      <c r="G69" s="89"/>
    </row>
    <row r="70" spans="1:7" s="2" customFormat="1">
      <c r="A70" s="755" t="s">
        <v>1362</v>
      </c>
      <c r="B70" s="186" t="s">
        <v>1363</v>
      </c>
      <c r="C70" s="391">
        <v>0</v>
      </c>
      <c r="D70" s="752"/>
      <c r="E70" s="71"/>
      <c r="F70" s="89"/>
      <c r="G70" s="89"/>
    </row>
    <row r="71" spans="1:7" s="2" customFormat="1">
      <c r="A71" s="755" t="s">
        <v>1364</v>
      </c>
      <c r="B71" s="186" t="s">
        <v>1365</v>
      </c>
      <c r="C71" s="765">
        <v>0</v>
      </c>
      <c r="D71" s="752"/>
      <c r="E71" s="71"/>
      <c r="F71" s="89"/>
      <c r="G71" s="89"/>
    </row>
    <row r="72" spans="1:7" s="2" customFormat="1">
      <c r="A72" s="755" t="s">
        <v>1366</v>
      </c>
      <c r="B72" s="186" t="s">
        <v>1367</v>
      </c>
      <c r="C72" s="765">
        <v>0</v>
      </c>
      <c r="D72" s="752"/>
      <c r="E72" s="71"/>
      <c r="F72" s="89"/>
      <c r="G72" s="89"/>
    </row>
    <row r="73" spans="1:7" s="2" customFormat="1">
      <c r="A73" s="755" t="s">
        <v>1368</v>
      </c>
      <c r="B73" s="186" t="s">
        <v>1369</v>
      </c>
      <c r="C73" s="765">
        <v>33.5</v>
      </c>
      <c r="D73" s="752"/>
      <c r="E73" s="71"/>
      <c r="F73" s="89"/>
      <c r="G73" s="89"/>
    </row>
    <row r="74" spans="1:7" s="2" customFormat="1">
      <c r="A74" s="772" t="s">
        <v>1370</v>
      </c>
      <c r="B74" s="183" t="s">
        <v>1371</v>
      </c>
      <c r="C74" s="776">
        <v>0</v>
      </c>
      <c r="D74" s="752" t="s">
        <v>1372</v>
      </c>
      <c r="E74" s="71"/>
      <c r="F74" s="89"/>
      <c r="G74" s="89"/>
    </row>
    <row r="75" spans="1:7" s="2" customFormat="1">
      <c r="A75" s="772" t="s">
        <v>1373</v>
      </c>
      <c r="B75" s="183" t="s">
        <v>1374</v>
      </c>
      <c r="C75" s="776">
        <v>6.23</v>
      </c>
      <c r="D75" s="752" t="s">
        <v>1375</v>
      </c>
      <c r="E75" s="71"/>
      <c r="F75" s="89"/>
      <c r="G75" s="89"/>
    </row>
    <row r="76" spans="1:7" s="2" customFormat="1">
      <c r="A76" s="768" t="s">
        <v>1376</v>
      </c>
      <c r="B76" s="196" t="s">
        <v>1377</v>
      </c>
      <c r="C76" s="762">
        <f>C77-C84</f>
        <v>-3.6999999999999997</v>
      </c>
      <c r="D76" s="752"/>
      <c r="E76" s="71"/>
      <c r="F76" s="89"/>
      <c r="G76" s="89"/>
    </row>
    <row r="77" spans="1:7" s="2" customFormat="1">
      <c r="A77" s="770" t="s">
        <v>1378</v>
      </c>
      <c r="B77" s="771" t="s">
        <v>1379</v>
      </c>
      <c r="C77" s="774">
        <f>SUM(C78:C82)</f>
        <v>0</v>
      </c>
      <c r="D77" s="752"/>
      <c r="E77" s="71"/>
      <c r="F77" s="89"/>
      <c r="G77" s="89"/>
    </row>
    <row r="78" spans="1:7" s="2" customFormat="1">
      <c r="A78" s="777" t="s">
        <v>1380</v>
      </c>
      <c r="B78" s="186" t="s">
        <v>1381</v>
      </c>
      <c r="C78" s="778">
        <v>0</v>
      </c>
      <c r="D78" s="752"/>
      <c r="E78" s="71"/>
      <c r="F78" s="89"/>
      <c r="G78" s="89"/>
    </row>
    <row r="79" spans="1:7" s="2" customFormat="1">
      <c r="A79" s="777" t="s">
        <v>1382</v>
      </c>
      <c r="B79" s="186" t="s">
        <v>1383</v>
      </c>
      <c r="C79" s="778">
        <v>0</v>
      </c>
      <c r="D79" s="752"/>
      <c r="E79" s="71"/>
      <c r="F79" s="89"/>
      <c r="G79" s="89"/>
    </row>
    <row r="80" spans="1:7" s="2" customFormat="1">
      <c r="A80" s="777" t="s">
        <v>1384</v>
      </c>
      <c r="B80" s="186" t="s">
        <v>1385</v>
      </c>
      <c r="C80" s="778">
        <v>0</v>
      </c>
      <c r="D80" s="752"/>
      <c r="E80" s="71"/>
      <c r="F80" s="89"/>
      <c r="G80" s="89"/>
    </row>
    <row r="81" spans="1:7" s="2" customFormat="1">
      <c r="A81" s="777" t="s">
        <v>1386</v>
      </c>
      <c r="B81" s="186" t="s">
        <v>1387</v>
      </c>
      <c r="C81" s="778">
        <v>0</v>
      </c>
      <c r="D81" s="752"/>
      <c r="E81" s="71"/>
      <c r="F81" s="89"/>
      <c r="G81" s="89"/>
    </row>
    <row r="82" spans="1:7" s="2" customFormat="1">
      <c r="A82" s="777" t="s">
        <v>1388</v>
      </c>
      <c r="B82" s="779" t="s">
        <v>1389</v>
      </c>
      <c r="C82" s="778">
        <v>0</v>
      </c>
      <c r="D82" s="752"/>
      <c r="E82" s="71"/>
      <c r="F82" s="89"/>
      <c r="G82" s="89"/>
    </row>
    <row r="83" spans="1:7" s="2" customFormat="1">
      <c r="A83" s="780" t="s">
        <v>1390</v>
      </c>
      <c r="B83" s="781" t="s">
        <v>1391</v>
      </c>
      <c r="C83" s="782">
        <v>0</v>
      </c>
      <c r="D83" s="752"/>
      <c r="E83" s="71"/>
      <c r="F83" s="89"/>
      <c r="G83" s="89"/>
    </row>
    <row r="84" spans="1:7" s="2" customFormat="1">
      <c r="A84" s="770" t="s">
        <v>1392</v>
      </c>
      <c r="B84" s="783" t="s">
        <v>1393</v>
      </c>
      <c r="C84" s="774">
        <f>SUM(C85,C88,C89,C90)</f>
        <v>3.6999999999999997</v>
      </c>
      <c r="D84" s="752"/>
      <c r="E84" s="71"/>
      <c r="F84" s="89"/>
      <c r="G84" s="89"/>
    </row>
    <row r="85" spans="1:7" s="2" customFormat="1">
      <c r="A85" s="780" t="s">
        <v>1394</v>
      </c>
      <c r="B85" s="784" t="s">
        <v>1395</v>
      </c>
      <c r="C85" s="776">
        <v>3.07</v>
      </c>
      <c r="D85" s="752"/>
      <c r="E85" s="71"/>
      <c r="F85" s="89"/>
      <c r="G85" s="89"/>
    </row>
    <row r="86" spans="1:7" s="2" customFormat="1">
      <c r="A86" s="780" t="s">
        <v>1396</v>
      </c>
      <c r="B86" s="785" t="s">
        <v>1397</v>
      </c>
      <c r="C86" s="765">
        <v>1.5</v>
      </c>
      <c r="D86" s="752"/>
      <c r="E86" s="71"/>
      <c r="F86" s="89"/>
      <c r="G86" s="89"/>
    </row>
    <row r="87" spans="1:7" s="2" customFormat="1">
      <c r="A87" s="780" t="s">
        <v>1398</v>
      </c>
      <c r="B87" s="785" t="s">
        <v>1399</v>
      </c>
      <c r="C87" s="765">
        <v>1.57</v>
      </c>
      <c r="D87" s="752"/>
      <c r="E87" s="71"/>
      <c r="F87" s="89"/>
      <c r="G87" s="89"/>
    </row>
    <row r="88" spans="1:7" s="2" customFormat="1">
      <c r="A88" s="780" t="s">
        <v>1400</v>
      </c>
      <c r="B88" s="784" t="s">
        <v>1401</v>
      </c>
      <c r="C88" s="765">
        <v>0</v>
      </c>
      <c r="D88" s="752"/>
      <c r="E88" s="71"/>
      <c r="F88" s="89"/>
      <c r="G88" s="89"/>
    </row>
    <row r="89" spans="1:7" s="2" customFormat="1">
      <c r="A89" s="780" t="s">
        <v>1402</v>
      </c>
      <c r="B89" s="784" t="s">
        <v>1403</v>
      </c>
      <c r="C89" s="765">
        <v>0.48</v>
      </c>
      <c r="D89" s="752"/>
      <c r="E89" s="71"/>
      <c r="F89" s="89"/>
      <c r="G89" s="89"/>
    </row>
    <row r="90" spans="1:7" s="2" customFormat="1">
      <c r="A90" s="780" t="s">
        <v>1404</v>
      </c>
      <c r="B90" s="784" t="s">
        <v>1405</v>
      </c>
      <c r="C90" s="765">
        <v>0.15</v>
      </c>
      <c r="D90" s="752"/>
      <c r="E90" s="71"/>
      <c r="F90" s="89"/>
      <c r="G90" s="89"/>
    </row>
    <row r="91" spans="1:7" s="2" customFormat="1">
      <c r="A91" s="780" t="s">
        <v>1406</v>
      </c>
      <c r="B91" s="786" t="s">
        <v>1407</v>
      </c>
      <c r="C91" s="787">
        <v>0</v>
      </c>
      <c r="D91" s="752"/>
      <c r="E91" s="71"/>
      <c r="F91" s="89"/>
      <c r="G91" s="89"/>
    </row>
    <row r="92" spans="1:7" s="2" customFormat="1" ht="31.5">
      <c r="A92" s="333" t="s">
        <v>1408</v>
      </c>
      <c r="B92" s="788" t="s">
        <v>1409</v>
      </c>
      <c r="C92" s="766">
        <v>-16.079999999999998</v>
      </c>
      <c r="D92" s="767" t="s">
        <v>1410</v>
      </c>
      <c r="E92" s="71"/>
      <c r="F92" s="89"/>
      <c r="G92" s="89"/>
    </row>
    <row r="93" spans="1:7" s="2" customFormat="1">
      <c r="A93" s="768" t="s">
        <v>1411</v>
      </c>
      <c r="B93" s="788" t="s">
        <v>1412</v>
      </c>
      <c r="C93" s="762">
        <f>C94-C95</f>
        <v>0</v>
      </c>
      <c r="D93" s="752"/>
      <c r="E93" s="71"/>
      <c r="F93" s="89"/>
      <c r="G93" s="89"/>
    </row>
    <row r="94" spans="1:7" s="2" customFormat="1">
      <c r="A94" s="772" t="s">
        <v>1413</v>
      </c>
      <c r="B94" s="785" t="s">
        <v>1414</v>
      </c>
      <c r="C94" s="789">
        <v>0</v>
      </c>
      <c r="D94" s="752"/>
      <c r="E94" s="71"/>
      <c r="F94" s="89"/>
      <c r="G94" s="89"/>
    </row>
    <row r="95" spans="1:7" s="2" customFormat="1">
      <c r="A95" s="772" t="s">
        <v>1415</v>
      </c>
      <c r="B95" s="785" t="s">
        <v>1416</v>
      </c>
      <c r="C95" s="789">
        <v>0</v>
      </c>
      <c r="D95" s="752"/>
      <c r="E95" s="71"/>
      <c r="F95" s="89"/>
      <c r="G95" s="89"/>
    </row>
    <row r="96" spans="1:7" s="2" customFormat="1">
      <c r="A96" s="768" t="s">
        <v>1417</v>
      </c>
      <c r="B96" s="790" t="s">
        <v>1418</v>
      </c>
      <c r="C96" s="762">
        <f>C38+C39+C45+C76-C92+C93</f>
        <v>2.736159999999888</v>
      </c>
      <c r="D96" s="752" t="s">
        <v>1419</v>
      </c>
      <c r="E96" s="71"/>
      <c r="F96" s="89"/>
      <c r="G96" s="89"/>
    </row>
    <row r="97" spans="1:7" s="2" customFormat="1" ht="15.75" thickBot="1">
      <c r="A97" s="682" t="s">
        <v>1420</v>
      </c>
      <c r="B97" s="791" t="s">
        <v>1421</v>
      </c>
      <c r="C97" s="792">
        <v>0.67</v>
      </c>
      <c r="D97" s="793"/>
      <c r="E97" s="71"/>
      <c r="F97" s="89"/>
      <c r="G97" s="89"/>
    </row>
    <row r="98" spans="1:7" s="2" customFormat="1">
      <c r="A98" s="84"/>
      <c r="B98" s="86"/>
      <c r="C98" s="86"/>
      <c r="D98" s="70"/>
      <c r="E98" s="71"/>
      <c r="F98" s="89"/>
      <c r="G98" s="89"/>
    </row>
    <row r="99" spans="1:7" s="2" customFormat="1">
      <c r="A99" s="87"/>
      <c r="B99" s="88"/>
      <c r="C99" s="88"/>
      <c r="D99" s="5"/>
      <c r="E99" s="89"/>
      <c r="F99" s="89"/>
      <c r="G99" s="89"/>
    </row>
    <row r="100" spans="1:7" s="2" customFormat="1" ht="15.75" customHeight="1">
      <c r="A100" s="128"/>
      <c r="B100" s="128"/>
      <c r="C100" s="128"/>
      <c r="D100" s="128"/>
      <c r="E100" s="129"/>
      <c r="F100" s="5"/>
      <c r="G100" s="5"/>
    </row>
    <row r="101" spans="1:7" s="2" customFormat="1" ht="15" customHeight="1">
      <c r="A101" s="128"/>
      <c r="B101" s="128"/>
      <c r="C101" s="128"/>
      <c r="D101" s="128"/>
      <c r="E101" s="130"/>
      <c r="F101" s="5"/>
      <c r="G101" s="5"/>
    </row>
    <row r="102" spans="1:7" s="2" customFormat="1">
      <c r="A102" s="87"/>
      <c r="B102" s="88"/>
      <c r="C102" s="88"/>
      <c r="D102" s="5"/>
      <c r="E102" s="89"/>
      <c r="F102" s="89"/>
      <c r="G102" s="89"/>
    </row>
    <row r="103" spans="1:7" s="2" customFormat="1">
      <c r="A103" s="87"/>
      <c r="B103" s="88"/>
      <c r="C103" s="88"/>
      <c r="D103" s="5"/>
      <c r="E103" s="89"/>
      <c r="F103" s="89"/>
      <c r="G103" s="89"/>
    </row>
  </sheetData>
  <sheetProtection algorithmName="SHA-512" hashValue="DspROuopkgvxGPBHNge3eOAAfVa3CSSIdpncke44hfIer9ncXBzAt4C8CQyOo+eC9m6rMIYL2xPKLsRgwA+/cg==" saltValue="SHnISwp0FO1Nplaju0zF3A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9"/>
  <sheetViews>
    <sheetView workbookViewId="0">
      <selection sqref="A1:R1"/>
    </sheetView>
  </sheetViews>
  <sheetFormatPr defaultRowHeight="15"/>
  <cols>
    <col min="1" max="1" width="9.140625" style="52"/>
    <col min="2" max="2" width="4.5703125" style="52" customWidth="1"/>
    <col min="3" max="3" width="45.85546875" style="52" customWidth="1"/>
    <col min="4" max="4" width="10" style="52" customWidth="1"/>
    <col min="5" max="5" width="14.7109375" style="52" customWidth="1"/>
    <col min="6" max="6" width="13.28515625" style="52" customWidth="1"/>
    <col min="7" max="7" width="14.5703125" style="52" customWidth="1"/>
    <col min="8" max="8" width="10" style="52" customWidth="1"/>
    <col min="9" max="9" width="9.42578125" style="52" customWidth="1"/>
    <col min="10" max="10" width="10.42578125" style="52" customWidth="1"/>
    <col min="11" max="12" width="9.140625" style="52"/>
    <col min="13" max="13" width="11" style="52" customWidth="1"/>
    <col min="14" max="15" width="13.85546875" style="52" customWidth="1"/>
    <col min="16" max="16" width="12.28515625" style="52" customWidth="1"/>
    <col min="17" max="17" width="14.28515625" style="52" customWidth="1"/>
    <col min="18" max="18" width="16.28515625" style="52" customWidth="1"/>
    <col min="19" max="19" width="9.140625" style="52"/>
    <col min="20" max="20" width="23.28515625" style="52" customWidth="1"/>
    <col min="21" max="16384" width="9.140625" style="52"/>
  </cols>
  <sheetData>
    <row r="1" spans="1:24" s="1" customFormat="1">
      <c r="A1" s="1027" t="s">
        <v>0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9"/>
    </row>
    <row r="2" spans="1:24" s="1" customFormat="1">
      <c r="A2" s="1027" t="s">
        <v>1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9"/>
    </row>
    <row r="3" spans="1:24" s="1" customFormat="1">
      <c r="A3" s="1030"/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2"/>
    </row>
    <row r="4" spans="1:24" s="1" customForma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4" s="1" customFormat="1">
      <c r="A5" s="1033" t="s">
        <v>1422</v>
      </c>
      <c r="B5" s="1034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5"/>
    </row>
    <row r="6" spans="1:24" s="1" customForma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8" spans="1:24" s="1" customFormat="1" ht="15.75" customHeight="1" thickBot="1">
      <c r="A8" s="5"/>
      <c r="B8" s="131"/>
      <c r="C8" s="127"/>
      <c r="D8" s="127"/>
      <c r="E8" s="127"/>
      <c r="F8" s="127"/>
      <c r="G8" s="127"/>
      <c r="H8" s="127"/>
      <c r="I8" s="127"/>
      <c r="J8" s="127"/>
      <c r="K8" s="5"/>
      <c r="L8" s="1147" t="s">
        <v>1423</v>
      </c>
      <c r="M8" s="1147"/>
      <c r="N8" s="1147"/>
      <c r="O8" s="1147"/>
      <c r="P8" s="1147"/>
      <c r="Q8" s="1147"/>
      <c r="R8" s="1147"/>
      <c r="S8" s="5"/>
      <c r="T8" s="5"/>
      <c r="U8" s="5"/>
      <c r="V8" s="5"/>
      <c r="W8" s="5"/>
      <c r="X8" s="5"/>
    </row>
    <row r="9" spans="1:24" s="1" customFormat="1" ht="15" customHeight="1">
      <c r="A9" s="89"/>
      <c r="B9" s="1068" t="s">
        <v>4</v>
      </c>
      <c r="C9" s="1159" t="s">
        <v>5</v>
      </c>
      <c r="D9" s="1089" t="s">
        <v>160</v>
      </c>
      <c r="E9" s="1071" t="s">
        <v>782</v>
      </c>
      <c r="F9" s="1068" t="s">
        <v>1424</v>
      </c>
      <c r="G9" s="1155" t="s">
        <v>853</v>
      </c>
      <c r="H9" s="1156"/>
      <c r="I9" s="1156"/>
      <c r="J9" s="1156"/>
      <c r="K9" s="1156"/>
      <c r="L9" s="1156"/>
      <c r="M9" s="1156"/>
      <c r="N9" s="1156"/>
      <c r="O9" s="1157"/>
      <c r="P9" s="1068" t="s">
        <v>785</v>
      </c>
      <c r="Q9" s="1071" t="s">
        <v>786</v>
      </c>
      <c r="R9" s="1148" t="s">
        <v>492</v>
      </c>
      <c r="S9" s="89"/>
      <c r="T9" s="89"/>
      <c r="U9" s="89"/>
      <c r="V9" s="89"/>
      <c r="W9" s="89"/>
      <c r="X9" s="89"/>
    </row>
    <row r="10" spans="1:24" s="1" customFormat="1" ht="15" customHeight="1">
      <c r="A10" s="89"/>
      <c r="B10" s="1069"/>
      <c r="C10" s="1160"/>
      <c r="D10" s="1090"/>
      <c r="E10" s="1072"/>
      <c r="F10" s="1069"/>
      <c r="G10" s="1077" t="s">
        <v>854</v>
      </c>
      <c r="H10" s="1081" t="s">
        <v>788</v>
      </c>
      <c r="I10" s="1082"/>
      <c r="J10" s="1151"/>
      <c r="K10" s="1081" t="s">
        <v>789</v>
      </c>
      <c r="L10" s="1082"/>
      <c r="M10" s="1082"/>
      <c r="N10" s="1082"/>
      <c r="O10" s="1083"/>
      <c r="P10" s="1069"/>
      <c r="Q10" s="1072"/>
      <c r="R10" s="1149"/>
      <c r="S10" s="89"/>
      <c r="T10" s="89"/>
      <c r="U10" s="89"/>
      <c r="V10" s="89"/>
      <c r="W10" s="89"/>
      <c r="X10" s="89"/>
    </row>
    <row r="11" spans="1:24" s="1" customFormat="1" ht="32.25" customHeight="1">
      <c r="A11" s="89"/>
      <c r="B11" s="1069"/>
      <c r="C11" s="1160"/>
      <c r="D11" s="1090"/>
      <c r="E11" s="1072"/>
      <c r="F11" s="1069"/>
      <c r="G11" s="1078"/>
      <c r="H11" s="1152"/>
      <c r="I11" s="1153"/>
      <c r="J11" s="1154"/>
      <c r="K11" s="1152"/>
      <c r="L11" s="1153"/>
      <c r="M11" s="1153"/>
      <c r="N11" s="1153"/>
      <c r="O11" s="1158"/>
      <c r="P11" s="1069"/>
      <c r="Q11" s="1072"/>
      <c r="R11" s="1149"/>
      <c r="S11" s="89"/>
      <c r="T11" s="89"/>
      <c r="U11" s="89"/>
      <c r="V11" s="89"/>
      <c r="W11" s="89"/>
      <c r="X11" s="89"/>
    </row>
    <row r="12" spans="1:24" s="1" customFormat="1" ht="92.25" customHeight="1" thickBot="1">
      <c r="A12" s="89"/>
      <c r="B12" s="1070"/>
      <c r="C12" s="1161"/>
      <c r="D12" s="1091"/>
      <c r="E12" s="1073"/>
      <c r="F12" s="1070"/>
      <c r="G12" s="1079"/>
      <c r="H12" s="571" t="s">
        <v>790</v>
      </c>
      <c r="I12" s="571" t="s">
        <v>791</v>
      </c>
      <c r="J12" s="571" t="s">
        <v>792</v>
      </c>
      <c r="K12" s="571" t="s">
        <v>793</v>
      </c>
      <c r="L12" s="571" t="s">
        <v>794</v>
      </c>
      <c r="M12" s="571" t="s">
        <v>795</v>
      </c>
      <c r="N12" s="572" t="s">
        <v>860</v>
      </c>
      <c r="O12" s="794" t="s">
        <v>861</v>
      </c>
      <c r="P12" s="1070"/>
      <c r="Q12" s="1073"/>
      <c r="R12" s="1150"/>
      <c r="S12" s="89"/>
      <c r="T12" s="89"/>
      <c r="U12" s="89"/>
      <c r="V12" s="89"/>
      <c r="W12" s="89"/>
      <c r="X12" s="89"/>
    </row>
    <row r="13" spans="1:24" s="1" customFormat="1">
      <c r="A13" s="89"/>
      <c r="B13" s="633">
        <v>1</v>
      </c>
      <c r="C13" s="221">
        <v>2</v>
      </c>
      <c r="D13" s="221">
        <v>3</v>
      </c>
      <c r="E13" s="634">
        <v>4</v>
      </c>
      <c r="F13" s="795">
        <v>5</v>
      </c>
      <c r="G13" s="796">
        <v>6</v>
      </c>
      <c r="H13" s="796">
        <v>7</v>
      </c>
      <c r="I13" s="796">
        <v>8</v>
      </c>
      <c r="J13" s="221">
        <v>9</v>
      </c>
      <c r="K13" s="796">
        <v>10</v>
      </c>
      <c r="L13" s="797">
        <v>11</v>
      </c>
      <c r="M13" s="797">
        <v>12</v>
      </c>
      <c r="N13" s="221">
        <v>13</v>
      </c>
      <c r="O13" s="798">
        <v>14</v>
      </c>
      <c r="P13" s="633">
        <v>15</v>
      </c>
      <c r="Q13" s="798">
        <v>16</v>
      </c>
      <c r="R13" s="747">
        <v>17</v>
      </c>
      <c r="S13" s="89"/>
      <c r="T13" s="89"/>
      <c r="U13" s="89"/>
      <c r="V13" s="89"/>
      <c r="W13" s="89"/>
      <c r="X13" s="89"/>
    </row>
    <row r="14" spans="1:24" s="1" customFormat="1" ht="31.5" customHeight="1">
      <c r="A14" s="89"/>
      <c r="B14" s="279" t="s">
        <v>347</v>
      </c>
      <c r="C14" s="799" t="s">
        <v>1425</v>
      </c>
      <c r="D14" s="587" t="s">
        <v>645</v>
      </c>
      <c r="E14" s="800">
        <f>SUM(F14,P14,Q14)</f>
        <v>763.57</v>
      </c>
      <c r="F14" s="801">
        <f>SUM(G14:O14)</f>
        <v>730.07</v>
      </c>
      <c r="G14" s="802">
        <v>81.98</v>
      </c>
      <c r="H14" s="803">
        <v>87.66</v>
      </c>
      <c r="I14" s="803">
        <v>8.5399999999999991</v>
      </c>
      <c r="J14" s="803">
        <v>97.53</v>
      </c>
      <c r="K14" s="803">
        <v>128.94</v>
      </c>
      <c r="L14" s="804">
        <v>236.22</v>
      </c>
      <c r="M14" s="803">
        <v>66.81</v>
      </c>
      <c r="N14" s="802">
        <v>2.79</v>
      </c>
      <c r="O14" s="805">
        <v>19.600000000000001</v>
      </c>
      <c r="P14" s="806">
        <v>0</v>
      </c>
      <c r="Q14" s="350">
        <v>33.5</v>
      </c>
      <c r="R14" s="807" t="s">
        <v>1426</v>
      </c>
      <c r="S14" s="89"/>
      <c r="T14" s="89"/>
      <c r="U14" s="89"/>
      <c r="V14" s="89"/>
      <c r="W14" s="89"/>
      <c r="X14" s="89"/>
    </row>
    <row r="15" spans="1:24" s="1" customFormat="1" ht="45" customHeight="1">
      <c r="A15" s="89"/>
      <c r="B15" s="224" t="s">
        <v>351</v>
      </c>
      <c r="C15" s="593" t="s">
        <v>1427</v>
      </c>
      <c r="D15" s="587" t="s">
        <v>645</v>
      </c>
      <c r="E15" s="800">
        <f>SUM(F15,P15,Q15)</f>
        <v>174.44</v>
      </c>
      <c r="F15" s="801">
        <f>SUM(G15:O15)</f>
        <v>174.44</v>
      </c>
      <c r="G15" s="698">
        <v>0</v>
      </c>
      <c r="H15" s="698">
        <v>17.79</v>
      </c>
      <c r="I15" s="698">
        <v>7.19</v>
      </c>
      <c r="J15" s="698">
        <v>42.39</v>
      </c>
      <c r="K15" s="698">
        <v>47.65</v>
      </c>
      <c r="L15" s="698">
        <v>46.07</v>
      </c>
      <c r="M15" s="698">
        <v>13.35</v>
      </c>
      <c r="N15" s="698">
        <v>0</v>
      </c>
      <c r="O15" s="392">
        <v>0</v>
      </c>
      <c r="P15" s="808">
        <v>0</v>
      </c>
      <c r="Q15" s="358">
        <v>0</v>
      </c>
      <c r="R15" s="809" t="s">
        <v>1428</v>
      </c>
      <c r="S15" s="89"/>
      <c r="T15" s="89"/>
      <c r="U15" s="89"/>
      <c r="V15" s="89"/>
      <c r="W15" s="89"/>
      <c r="X15" s="89"/>
    </row>
    <row r="16" spans="1:24" s="1" customFormat="1" ht="47.25" customHeight="1">
      <c r="A16" s="89"/>
      <c r="B16" s="224" t="s">
        <v>364</v>
      </c>
      <c r="C16" s="799" t="s">
        <v>1429</v>
      </c>
      <c r="D16" s="587" t="s">
        <v>645</v>
      </c>
      <c r="E16" s="810">
        <f>SUM(E14,E15)</f>
        <v>938.01</v>
      </c>
      <c r="F16" s="811">
        <f>SUM(F14,F15)</f>
        <v>904.51</v>
      </c>
      <c r="G16" s="708">
        <f t="shared" ref="G16:Q16" si="0">SUM(G14,G15)</f>
        <v>81.98</v>
      </c>
      <c r="H16" s="708">
        <f t="shared" si="0"/>
        <v>105.44999999999999</v>
      </c>
      <c r="I16" s="708">
        <f t="shared" si="0"/>
        <v>15.73</v>
      </c>
      <c r="J16" s="708">
        <f t="shared" si="0"/>
        <v>139.92000000000002</v>
      </c>
      <c r="K16" s="708">
        <f t="shared" si="0"/>
        <v>176.59</v>
      </c>
      <c r="L16" s="708">
        <f t="shared" si="0"/>
        <v>282.29000000000002</v>
      </c>
      <c r="M16" s="708">
        <f t="shared" si="0"/>
        <v>80.16</v>
      </c>
      <c r="N16" s="708">
        <f t="shared" si="0"/>
        <v>2.79</v>
      </c>
      <c r="O16" s="812">
        <f t="shared" si="0"/>
        <v>19.600000000000001</v>
      </c>
      <c r="P16" s="811">
        <f t="shared" si="0"/>
        <v>0</v>
      </c>
      <c r="Q16" s="708">
        <f t="shared" si="0"/>
        <v>33.5</v>
      </c>
      <c r="R16" s="813"/>
      <c r="S16" s="89"/>
      <c r="T16" s="89"/>
      <c r="U16" s="89"/>
      <c r="V16" s="89"/>
      <c r="W16" s="89"/>
      <c r="X16" s="89"/>
    </row>
    <row r="17" spans="1:24" s="1" customFormat="1" ht="33" customHeight="1">
      <c r="A17" s="89"/>
      <c r="B17" s="224" t="s">
        <v>169</v>
      </c>
      <c r="C17" s="593" t="s">
        <v>885</v>
      </c>
      <c r="D17" s="814" t="s">
        <v>834</v>
      </c>
      <c r="E17" s="815">
        <f>SUM(F17,P17,Q17)</f>
        <v>100</v>
      </c>
      <c r="F17" s="816">
        <f>SUM(G17:O17)</f>
        <v>96.428609503096979</v>
      </c>
      <c r="G17" s="817">
        <f t="shared" ref="G17:Q17" si="1">IF($E$16=0,0,G16/$E$16*100)</f>
        <v>8.7397788936152079</v>
      </c>
      <c r="H17" s="818">
        <f t="shared" si="1"/>
        <v>11.241884414878305</v>
      </c>
      <c r="I17" s="818">
        <f t="shared" si="1"/>
        <v>1.6769544034711783</v>
      </c>
      <c r="J17" s="818">
        <f t="shared" si="1"/>
        <v>14.91668532318419</v>
      </c>
      <c r="K17" s="818">
        <f t="shared" si="1"/>
        <v>18.826025308898625</v>
      </c>
      <c r="L17" s="818">
        <f t="shared" si="1"/>
        <v>30.094561891664274</v>
      </c>
      <c r="M17" s="818">
        <f t="shared" si="1"/>
        <v>8.5457511113954006</v>
      </c>
      <c r="N17" s="818">
        <f t="shared" si="1"/>
        <v>0.29743819362266927</v>
      </c>
      <c r="O17" s="817">
        <f t="shared" si="1"/>
        <v>2.0895299623671391</v>
      </c>
      <c r="P17" s="819">
        <f t="shared" si="1"/>
        <v>0</v>
      </c>
      <c r="Q17" s="820">
        <f t="shared" si="1"/>
        <v>3.5713904969030179</v>
      </c>
      <c r="R17" s="813"/>
      <c r="S17" s="89"/>
      <c r="T17" s="89"/>
      <c r="U17" s="89"/>
      <c r="V17" s="89"/>
      <c r="W17" s="89"/>
      <c r="X17" s="89"/>
    </row>
    <row r="18" spans="1:24" s="1" customFormat="1" ht="48" customHeight="1">
      <c r="A18" s="89"/>
      <c r="B18" s="224" t="s">
        <v>184</v>
      </c>
      <c r="C18" s="593" t="s">
        <v>1430</v>
      </c>
      <c r="D18" s="587" t="s">
        <v>645</v>
      </c>
      <c r="E18" s="810">
        <f>SUM(F18,P18,Q18)</f>
        <v>174.35</v>
      </c>
      <c r="F18" s="816">
        <f>SUM(G18:O18)</f>
        <v>168.12</v>
      </c>
      <c r="G18" s="821">
        <v>15.24</v>
      </c>
      <c r="H18" s="821">
        <v>19.600000000000001</v>
      </c>
      <c r="I18" s="821">
        <v>2.92</v>
      </c>
      <c r="J18" s="821">
        <v>26.01</v>
      </c>
      <c r="K18" s="821">
        <v>32.82</v>
      </c>
      <c r="L18" s="821">
        <v>52.47</v>
      </c>
      <c r="M18" s="821">
        <v>14.9</v>
      </c>
      <c r="N18" s="821">
        <v>0.52</v>
      </c>
      <c r="O18" s="822">
        <v>3.64</v>
      </c>
      <c r="P18" s="823">
        <v>0</v>
      </c>
      <c r="Q18" s="821">
        <v>6.23</v>
      </c>
      <c r="R18" s="809" t="s">
        <v>1431</v>
      </c>
      <c r="S18" s="89"/>
      <c r="T18" s="89"/>
      <c r="U18" s="89"/>
      <c r="V18" s="89"/>
      <c r="W18" s="89"/>
      <c r="X18" s="89"/>
    </row>
    <row r="19" spans="1:24" s="1" customFormat="1">
      <c r="A19" s="89"/>
      <c r="B19" s="357" t="s">
        <v>195</v>
      </c>
      <c r="C19" s="824" t="s">
        <v>1432</v>
      </c>
      <c r="D19" s="587" t="s">
        <v>645</v>
      </c>
      <c r="E19" s="810">
        <f>SUM(E14,E15,E18)</f>
        <v>1112.3599999999999</v>
      </c>
      <c r="F19" s="811">
        <f>SUM(F14,F15,F18)</f>
        <v>1072.6300000000001</v>
      </c>
      <c r="G19" s="708">
        <f t="shared" ref="G19:Q19" si="2">SUM(G14,G15,G18)</f>
        <v>97.22</v>
      </c>
      <c r="H19" s="708">
        <f t="shared" si="2"/>
        <v>125.04999999999998</v>
      </c>
      <c r="I19" s="708">
        <f t="shared" si="2"/>
        <v>18.649999999999999</v>
      </c>
      <c r="J19" s="708">
        <f t="shared" si="2"/>
        <v>165.93</v>
      </c>
      <c r="K19" s="708">
        <f t="shared" si="2"/>
        <v>209.41</v>
      </c>
      <c r="L19" s="708">
        <f t="shared" si="2"/>
        <v>334.76</v>
      </c>
      <c r="M19" s="708">
        <f t="shared" si="2"/>
        <v>95.06</v>
      </c>
      <c r="N19" s="708">
        <f t="shared" si="2"/>
        <v>3.31</v>
      </c>
      <c r="O19" s="812">
        <f t="shared" si="2"/>
        <v>23.240000000000002</v>
      </c>
      <c r="P19" s="811">
        <f t="shared" si="2"/>
        <v>0</v>
      </c>
      <c r="Q19" s="708">
        <f t="shared" si="2"/>
        <v>39.730000000000004</v>
      </c>
      <c r="R19" s="813"/>
      <c r="S19" s="89"/>
      <c r="T19" s="89"/>
      <c r="U19" s="89"/>
      <c r="V19" s="89"/>
      <c r="W19" s="89"/>
      <c r="X19" s="89"/>
    </row>
    <row r="20" spans="1:24" s="1" customFormat="1" ht="56.25">
      <c r="A20" s="89"/>
      <c r="B20" s="333" t="s">
        <v>203</v>
      </c>
      <c r="C20" s="825" t="s">
        <v>1433</v>
      </c>
      <c r="D20" s="587" t="s">
        <v>645</v>
      </c>
      <c r="E20" s="826">
        <f>SUM(F20,P20,Q20)</f>
        <v>1087.4301599999999</v>
      </c>
      <c r="F20" s="827">
        <f>SUM(G20:O20)</f>
        <v>1035.6314599999998</v>
      </c>
      <c r="G20" s="828">
        <v>72.440529999999995</v>
      </c>
      <c r="H20" s="1141">
        <v>316.14157</v>
      </c>
      <c r="I20" s="1142"/>
      <c r="J20" s="1143"/>
      <c r="K20" s="829">
        <v>212.70567</v>
      </c>
      <c r="L20" s="829">
        <v>355.73180000000002</v>
      </c>
      <c r="M20" s="829">
        <v>47.414400000000001</v>
      </c>
      <c r="N20" s="829">
        <v>4.2620399999999998</v>
      </c>
      <c r="O20" s="830">
        <v>26.935449999999999</v>
      </c>
      <c r="P20" s="831">
        <v>0</v>
      </c>
      <c r="Q20" s="832">
        <v>51.798699999999997</v>
      </c>
      <c r="R20" s="807" t="s">
        <v>1434</v>
      </c>
      <c r="S20" s="89"/>
      <c r="T20" s="89"/>
      <c r="U20" s="89"/>
      <c r="V20" s="89"/>
      <c r="W20" s="89"/>
      <c r="X20" s="89"/>
    </row>
    <row r="21" spans="1:24" s="1" customFormat="1" ht="90">
      <c r="A21" s="89"/>
      <c r="B21" s="357" t="s">
        <v>205</v>
      </c>
      <c r="C21" s="833" t="s">
        <v>1435</v>
      </c>
      <c r="D21" s="587" t="s">
        <v>645</v>
      </c>
      <c r="E21" s="810">
        <f>SUM(F21,P21,Q21)</f>
        <v>15.289400000000001</v>
      </c>
      <c r="F21" s="811">
        <f>SUM(G21:O21)</f>
        <v>7.6447000000000003</v>
      </c>
      <c r="G21" s="699">
        <v>0</v>
      </c>
      <c r="H21" s="699">
        <v>7.6447000000000003</v>
      </c>
      <c r="I21" s="699">
        <v>0</v>
      </c>
      <c r="J21" s="834">
        <v>0</v>
      </c>
      <c r="K21" s="835">
        <v>0</v>
      </c>
      <c r="L21" s="835">
        <v>0</v>
      </c>
      <c r="M21" s="836">
        <v>0</v>
      </c>
      <c r="N21" s="836">
        <v>0</v>
      </c>
      <c r="O21" s="837">
        <v>0</v>
      </c>
      <c r="P21" s="838">
        <v>0</v>
      </c>
      <c r="Q21" s="839">
        <v>7.6447000000000003</v>
      </c>
      <c r="R21" s="807" t="s">
        <v>1436</v>
      </c>
      <c r="S21" s="89"/>
      <c r="T21" s="89"/>
      <c r="U21" s="89"/>
      <c r="V21" s="89"/>
      <c r="W21" s="89"/>
      <c r="X21" s="89"/>
    </row>
    <row r="22" spans="1:24" s="1" customFormat="1" ht="15.75" thickBot="1">
      <c r="A22" s="89"/>
      <c r="B22" s="682" t="s">
        <v>207</v>
      </c>
      <c r="C22" s="840" t="s">
        <v>1437</v>
      </c>
      <c r="D22" s="841" t="s">
        <v>645</v>
      </c>
      <c r="E22" s="842">
        <f>SUM(F22,P22,Q22)</f>
        <v>-9.6404400000002255</v>
      </c>
      <c r="F22" s="843">
        <f>(F20+F21)-F19</f>
        <v>-29.353840000000218</v>
      </c>
      <c r="G22" s="844">
        <f>(G20+G21)-G19</f>
        <v>-24.779470000000003</v>
      </c>
      <c r="H22" s="1144">
        <f>(H20+H21+I21+J21)-(H19+I19+J19)</f>
        <v>14.156270000000006</v>
      </c>
      <c r="I22" s="1145"/>
      <c r="J22" s="1146"/>
      <c r="K22" s="844">
        <f t="shared" ref="K22:Q22" si="3">(K20+K21)-K19</f>
        <v>3.2956700000000012</v>
      </c>
      <c r="L22" s="844">
        <f t="shared" si="3"/>
        <v>20.97180000000003</v>
      </c>
      <c r="M22" s="844">
        <f t="shared" si="3"/>
        <v>-47.645600000000002</v>
      </c>
      <c r="N22" s="844">
        <f t="shared" si="3"/>
        <v>0.95203999999999978</v>
      </c>
      <c r="O22" s="684">
        <f t="shared" si="3"/>
        <v>3.6954499999999975</v>
      </c>
      <c r="P22" s="843">
        <f t="shared" si="3"/>
        <v>0</v>
      </c>
      <c r="Q22" s="844">
        <f t="shared" si="3"/>
        <v>19.713399999999993</v>
      </c>
      <c r="R22" s="845" t="s">
        <v>1438</v>
      </c>
      <c r="S22" s="89"/>
      <c r="T22" s="89"/>
      <c r="U22" s="89"/>
      <c r="V22" s="89"/>
      <c r="W22" s="89"/>
      <c r="X22" s="89"/>
    </row>
    <row r="23" spans="1:24" s="1" customFormat="1">
      <c r="A23" s="89"/>
      <c r="B23" s="132"/>
      <c r="C23" s="133"/>
      <c r="D23" s="134"/>
      <c r="E23" s="133"/>
      <c r="F23" s="133"/>
      <c r="G23" s="133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6"/>
      <c r="S23" s="89"/>
      <c r="T23" s="89"/>
      <c r="U23" s="89"/>
      <c r="V23" s="89"/>
      <c r="W23" s="89"/>
      <c r="X23" s="89"/>
    </row>
    <row r="24" spans="1:24" s="1" customFormat="1">
      <c r="A24" s="89"/>
      <c r="B24" s="132"/>
      <c r="C24" s="133"/>
      <c r="D24" s="134"/>
      <c r="E24" s="133"/>
      <c r="F24" s="133"/>
      <c r="G24" s="133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6"/>
      <c r="S24" s="89"/>
      <c r="T24" s="89"/>
      <c r="U24" s="89"/>
      <c r="V24" s="89"/>
      <c r="W24" s="89"/>
      <c r="X24" s="89"/>
    </row>
    <row r="25" spans="1:24" s="1" customFormat="1">
      <c r="A25" s="89"/>
      <c r="B25" s="87"/>
      <c r="C25" s="88"/>
      <c r="D25" s="88"/>
      <c r="E25" s="88"/>
      <c r="F25" s="88"/>
      <c r="G25" s="8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5"/>
      <c r="S25" s="89"/>
      <c r="T25" s="89"/>
      <c r="U25" s="89"/>
      <c r="V25" s="89"/>
      <c r="W25" s="89"/>
      <c r="X25" s="89"/>
    </row>
    <row r="26" spans="1:24" s="1" customFormat="1">
      <c r="A26" s="89"/>
      <c r="B26" s="87"/>
      <c r="C26" s="88"/>
      <c r="D26" s="88"/>
      <c r="E26" s="88"/>
      <c r="F26" s="88"/>
      <c r="G26" s="8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5"/>
      <c r="S26" s="89"/>
      <c r="T26" s="89"/>
      <c r="U26" s="89"/>
      <c r="V26" s="89"/>
      <c r="W26" s="89"/>
      <c r="X26" s="89"/>
    </row>
    <row r="27" spans="1:24" s="1" customFormat="1">
      <c r="A27" s="89"/>
      <c r="B27" s="87"/>
      <c r="C27" s="88"/>
      <c r="D27" s="88"/>
      <c r="E27" s="88"/>
      <c r="F27" s="88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5"/>
      <c r="S27" s="89"/>
      <c r="T27" s="89"/>
      <c r="U27" s="89"/>
      <c r="V27" s="89"/>
      <c r="W27" s="89"/>
      <c r="X27" s="89"/>
    </row>
    <row r="28" spans="1:24" s="1" customFormat="1">
      <c r="A28" s="89"/>
      <c r="B28" s="87"/>
      <c r="C28" s="88"/>
      <c r="D28" s="88"/>
      <c r="E28" s="88"/>
      <c r="F28" s="88"/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5"/>
      <c r="S28" s="89"/>
      <c r="T28" s="89"/>
      <c r="U28" s="89"/>
      <c r="V28" s="89"/>
      <c r="W28" s="89"/>
      <c r="X28" s="89"/>
    </row>
    <row r="29" spans="1:24" s="1" customFormat="1">
      <c r="A29" s="89"/>
      <c r="B29" s="87"/>
      <c r="C29" s="88"/>
      <c r="D29" s="88"/>
      <c r="E29" s="88"/>
      <c r="F29" s="88"/>
      <c r="G29" s="88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5"/>
      <c r="S29" s="89"/>
      <c r="T29" s="89"/>
      <c r="U29" s="89"/>
      <c r="V29" s="89"/>
      <c r="W29" s="89"/>
      <c r="X29" s="89"/>
    </row>
  </sheetData>
  <sheetProtection algorithmName="SHA-512" hashValue="MhzF2Ot7vVj6q6AjaGJVfXXx0vtmJ8uZFcA2/gfqqtMv5Pq8UceWOV5TwszOe75zAy9GY+aEsmnu8uiRliTV1w==" saltValue="F2r7gLL1HMxJ0C8B0N9VGA==" spinCount="100000"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"/>
  <sheetViews>
    <sheetView workbookViewId="0">
      <selection sqref="A1:D1"/>
    </sheetView>
  </sheetViews>
  <sheetFormatPr defaultRowHeight="1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>
      <c r="A1" s="990" t="s">
        <v>0</v>
      </c>
      <c r="B1" s="991"/>
      <c r="C1" s="991"/>
      <c r="D1" s="992"/>
    </row>
    <row r="2" spans="1:6" s="1" customFormat="1">
      <c r="A2" s="990" t="s">
        <v>1</v>
      </c>
      <c r="B2" s="991"/>
      <c r="C2" s="991"/>
      <c r="D2" s="992"/>
    </row>
    <row r="3" spans="1:6" s="1" customFormat="1">
      <c r="A3" s="993"/>
      <c r="B3" s="994"/>
      <c r="C3" s="994"/>
      <c r="D3" s="995"/>
    </row>
    <row r="4" spans="1:6" s="1" customFormat="1">
      <c r="A4" s="3"/>
      <c r="B4" s="3"/>
      <c r="C4" s="3"/>
      <c r="D4" s="3"/>
    </row>
    <row r="5" spans="1:6" s="1" customFormat="1">
      <c r="A5" s="996" t="s">
        <v>1439</v>
      </c>
      <c r="B5" s="997"/>
      <c r="C5" s="997"/>
      <c r="D5" s="998"/>
    </row>
    <row r="6" spans="1:6" s="1" customFormat="1">
      <c r="A6" s="3"/>
      <c r="B6" s="3"/>
      <c r="C6" s="3"/>
      <c r="D6" s="3"/>
    </row>
    <row r="8" spans="1:6" s="1" customFormat="1" ht="15" customHeight="1" thickBot="1">
      <c r="A8" s="1164" t="s">
        <v>1440</v>
      </c>
      <c r="B8" s="1164"/>
      <c r="C8" s="1164"/>
      <c r="D8" s="1164"/>
      <c r="E8" s="7"/>
    </row>
    <row r="9" spans="1:6" s="1" customFormat="1" ht="33" customHeight="1" thickBot="1">
      <c r="A9" s="331" t="s">
        <v>4</v>
      </c>
      <c r="B9" s="846" t="s">
        <v>1441</v>
      </c>
      <c r="C9" s="558" t="s">
        <v>160</v>
      </c>
      <c r="D9" s="219" t="s">
        <v>1599</v>
      </c>
      <c r="E9" s="137"/>
      <c r="F9" s="6"/>
    </row>
    <row r="10" spans="1:6" s="1" customFormat="1">
      <c r="A10" s="847" t="s">
        <v>347</v>
      </c>
      <c r="B10" s="848" t="s">
        <v>1442</v>
      </c>
      <c r="C10" s="849" t="s">
        <v>1443</v>
      </c>
      <c r="D10" s="850">
        <f>SUM(D11,D12,D30)</f>
        <v>1402.0000000000002</v>
      </c>
      <c r="E10" s="100"/>
      <c r="F10" s="6"/>
    </row>
    <row r="11" spans="1:6" s="1" customFormat="1">
      <c r="A11" s="851" t="s">
        <v>285</v>
      </c>
      <c r="B11" s="852" t="s">
        <v>1444</v>
      </c>
      <c r="C11" s="853" t="s">
        <v>1443</v>
      </c>
      <c r="D11" s="854">
        <v>17.899999999999999</v>
      </c>
      <c r="E11" s="100"/>
      <c r="F11" s="6"/>
    </row>
    <row r="12" spans="1:6" s="1" customFormat="1">
      <c r="A12" s="851" t="s">
        <v>295</v>
      </c>
      <c r="B12" s="855" t="s">
        <v>1445</v>
      </c>
      <c r="C12" s="856" t="s">
        <v>1443</v>
      </c>
      <c r="D12" s="857">
        <f>SUM(D13,D14,D15,D16,D17,D22,D24,D27,D28,D29)</f>
        <v>1384.1000000000001</v>
      </c>
      <c r="E12" s="100"/>
      <c r="F12" s="6"/>
    </row>
    <row r="13" spans="1:6" s="1" customFormat="1">
      <c r="A13" s="604" t="s">
        <v>666</v>
      </c>
      <c r="B13" s="852" t="s">
        <v>1446</v>
      </c>
      <c r="C13" s="853" t="s">
        <v>1443</v>
      </c>
      <c r="D13" s="854">
        <v>243.8</v>
      </c>
      <c r="E13" s="8"/>
      <c r="F13" s="6"/>
    </row>
    <row r="14" spans="1:6" s="1" customFormat="1">
      <c r="A14" s="604" t="s">
        <v>668</v>
      </c>
      <c r="B14" s="852" t="s">
        <v>1447</v>
      </c>
      <c r="C14" s="853" t="s">
        <v>1443</v>
      </c>
      <c r="D14" s="854">
        <v>28.6</v>
      </c>
      <c r="E14" s="8"/>
      <c r="F14" s="6"/>
    </row>
    <row r="15" spans="1:6" s="1" customFormat="1">
      <c r="A15" s="604" t="s">
        <v>1448</v>
      </c>
      <c r="B15" s="852" t="s">
        <v>1449</v>
      </c>
      <c r="C15" s="853" t="s">
        <v>1443</v>
      </c>
      <c r="D15" s="854">
        <v>21.7</v>
      </c>
      <c r="E15" s="8"/>
    </row>
    <row r="16" spans="1:6" s="1" customFormat="1">
      <c r="A16" s="604" t="s">
        <v>1450</v>
      </c>
      <c r="B16" s="852" t="s">
        <v>1451</v>
      </c>
      <c r="C16" s="853" t="s">
        <v>1443</v>
      </c>
      <c r="D16" s="854">
        <v>157.9</v>
      </c>
      <c r="E16" s="8"/>
    </row>
    <row r="17" spans="1:5" s="1" customFormat="1">
      <c r="A17" s="604" t="s">
        <v>1452</v>
      </c>
      <c r="B17" s="852" t="s">
        <v>1453</v>
      </c>
      <c r="C17" s="853" t="s">
        <v>1443</v>
      </c>
      <c r="D17" s="858">
        <f>SUM(D19,D20,D21)</f>
        <v>859.5</v>
      </c>
      <c r="E17" s="100"/>
    </row>
    <row r="18" spans="1:5" s="1" customFormat="1">
      <c r="A18" s="859" t="s">
        <v>1454</v>
      </c>
      <c r="B18" s="860" t="s">
        <v>1455</v>
      </c>
      <c r="C18" s="853" t="s">
        <v>1443</v>
      </c>
      <c r="D18" s="138">
        <v>0</v>
      </c>
      <c r="E18" s="100"/>
    </row>
    <row r="19" spans="1:5" s="1" customFormat="1">
      <c r="A19" s="859" t="s">
        <v>1456</v>
      </c>
      <c r="B19" s="852" t="s">
        <v>1457</v>
      </c>
      <c r="C19" s="853" t="s">
        <v>1443</v>
      </c>
      <c r="D19" s="861">
        <v>0</v>
      </c>
      <c r="E19" s="139"/>
    </row>
    <row r="20" spans="1:5" s="1" customFormat="1">
      <c r="A20" s="859" t="s">
        <v>1458</v>
      </c>
      <c r="B20" s="852" t="s">
        <v>1459</v>
      </c>
      <c r="C20" s="853" t="s">
        <v>1443</v>
      </c>
      <c r="D20" s="861">
        <v>180.2</v>
      </c>
      <c r="E20" s="139"/>
    </row>
    <row r="21" spans="1:5" s="1" customFormat="1">
      <c r="A21" s="859" t="s">
        <v>1460</v>
      </c>
      <c r="B21" s="852" t="s">
        <v>1461</v>
      </c>
      <c r="C21" s="853" t="s">
        <v>1443</v>
      </c>
      <c r="D21" s="861">
        <v>679.3</v>
      </c>
      <c r="E21" s="139"/>
    </row>
    <row r="22" spans="1:5" s="1" customFormat="1">
      <c r="A22" s="604" t="s">
        <v>1462</v>
      </c>
      <c r="B22" s="852" t="s">
        <v>1463</v>
      </c>
      <c r="C22" s="853" t="s">
        <v>1443</v>
      </c>
      <c r="D22" s="854">
        <v>48.4</v>
      </c>
      <c r="E22" s="8"/>
    </row>
    <row r="23" spans="1:5" s="1" customFormat="1">
      <c r="A23" s="859" t="s">
        <v>1464</v>
      </c>
      <c r="B23" s="860" t="s">
        <v>1455</v>
      </c>
      <c r="C23" s="853" t="s">
        <v>1443</v>
      </c>
      <c r="D23" s="138">
        <v>0</v>
      </c>
      <c r="E23" s="8"/>
    </row>
    <row r="24" spans="1:5" s="1" customFormat="1">
      <c r="A24" s="604" t="s">
        <v>1465</v>
      </c>
      <c r="B24" s="852" t="s">
        <v>1466</v>
      </c>
      <c r="C24" s="853" t="s">
        <v>1443</v>
      </c>
      <c r="D24" s="858">
        <f>SUM(D25,D26)</f>
        <v>0</v>
      </c>
      <c r="E24" s="8"/>
    </row>
    <row r="25" spans="1:5" s="1" customFormat="1">
      <c r="A25" s="604" t="s">
        <v>1467</v>
      </c>
      <c r="B25" s="862" t="s">
        <v>1468</v>
      </c>
      <c r="C25" s="853" t="s">
        <v>1443</v>
      </c>
      <c r="D25" s="854">
        <v>0</v>
      </c>
      <c r="E25" s="8"/>
    </row>
    <row r="26" spans="1:5" s="1" customFormat="1">
      <c r="A26" s="604" t="s">
        <v>1469</v>
      </c>
      <c r="B26" s="862" t="s">
        <v>1470</v>
      </c>
      <c r="C26" s="853" t="s">
        <v>1443</v>
      </c>
      <c r="D26" s="854">
        <v>0</v>
      </c>
      <c r="E26" s="8"/>
    </row>
    <row r="27" spans="1:5" s="1" customFormat="1">
      <c r="A27" s="604" t="s">
        <v>1471</v>
      </c>
      <c r="B27" s="852" t="s">
        <v>1472</v>
      </c>
      <c r="C27" s="853" t="s">
        <v>1443</v>
      </c>
      <c r="D27" s="854">
        <v>0</v>
      </c>
      <c r="E27" s="8"/>
    </row>
    <row r="28" spans="1:5" s="1" customFormat="1">
      <c r="A28" s="604" t="s">
        <v>1473</v>
      </c>
      <c r="B28" s="852" t="s">
        <v>1474</v>
      </c>
      <c r="C28" s="853" t="s">
        <v>1443</v>
      </c>
      <c r="D28" s="863">
        <v>24.2</v>
      </c>
      <c r="E28" s="8"/>
    </row>
    <row r="29" spans="1:5" s="1" customFormat="1">
      <c r="A29" s="604" t="s">
        <v>1475</v>
      </c>
      <c r="B29" s="864" t="s">
        <v>1476</v>
      </c>
      <c r="C29" s="853" t="s">
        <v>1443</v>
      </c>
      <c r="D29" s="863">
        <v>0</v>
      </c>
      <c r="E29" s="8"/>
    </row>
    <row r="30" spans="1:5" s="1" customFormat="1" ht="15.75" thickBot="1">
      <c r="A30" s="606" t="s">
        <v>297</v>
      </c>
      <c r="B30" s="865" t="s">
        <v>1477</v>
      </c>
      <c r="C30" s="866" t="s">
        <v>1443</v>
      </c>
      <c r="D30" s="867">
        <v>0</v>
      </c>
      <c r="E30" s="8"/>
    </row>
    <row r="31" spans="1:5" s="1" customFormat="1">
      <c r="A31" s="8"/>
      <c r="B31" s="8"/>
      <c r="C31" s="8"/>
      <c r="D31" s="140"/>
      <c r="E31" s="8"/>
    </row>
    <row r="33" spans="1:4" s="1" customFormat="1" ht="15.75">
      <c r="A33" s="1162"/>
      <c r="B33" s="1162"/>
      <c r="C33" s="1162"/>
      <c r="D33" s="1162"/>
    </row>
    <row r="34" spans="1:4" s="1" customFormat="1">
      <c r="A34" s="1163"/>
      <c r="B34" s="1163"/>
      <c r="C34" s="1163"/>
      <c r="D34" s="1163"/>
    </row>
    <row r="35" spans="1:4" s="1" customFormat="1">
      <c r="B35" s="142"/>
      <c r="C35" s="142"/>
    </row>
  </sheetData>
  <sheetProtection algorithmName="SHA-512" hashValue="YKs/h+PuGnRRp7AvJh7ERqb713arOSRZ8e3/NsBAtvFsKMOzp0jcMnxM0vsfSCKCBmZYpAoAmrXuJbdLCtvWFg==" saltValue="THYfUosv3/SlCAGJPDD4Lg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137"/>
  <sheetViews>
    <sheetView tabSelected="1" topLeftCell="A64" zoomScale="85" zoomScaleNormal="85" workbookViewId="0">
      <selection activeCell="C53" sqref="C53"/>
    </sheetView>
  </sheetViews>
  <sheetFormatPr defaultRowHeight="1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>
      <c r="A1" s="990" t="s">
        <v>0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1"/>
      <c r="T1" s="991"/>
      <c r="U1" s="991"/>
      <c r="V1" s="991"/>
      <c r="W1" s="992"/>
    </row>
    <row r="2" spans="1:32" s="2" customFormat="1">
      <c r="A2" s="990" t="s">
        <v>1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2"/>
    </row>
    <row r="3" spans="1:32" s="2" customFormat="1">
      <c r="A3" s="993"/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5"/>
    </row>
    <row r="4" spans="1:32" s="2" customForma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32" s="2" customFormat="1">
      <c r="A5" s="1126" t="s">
        <v>1478</v>
      </c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  <c r="U5" s="1127"/>
      <c r="V5" s="1127"/>
      <c r="W5" s="1128"/>
    </row>
    <row r="6" spans="1:32" s="2" customForma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8" spans="1:32" s="2" customFormat="1" ht="15.75" thickBot="1">
      <c r="A8" s="1174" t="s">
        <v>1479</v>
      </c>
      <c r="B8" s="1174"/>
      <c r="C8" s="126"/>
      <c r="D8" s="126"/>
      <c r="E8" s="126"/>
      <c r="F8" s="126"/>
      <c r="G8" s="126"/>
      <c r="H8" s="143"/>
      <c r="I8" s="143"/>
      <c r="J8" s="143"/>
      <c r="K8" s="143"/>
      <c r="L8" s="143"/>
      <c r="M8" s="143"/>
      <c r="N8" s="143"/>
      <c r="O8" s="143"/>
      <c r="P8" s="1175" t="s">
        <v>1480</v>
      </c>
      <c r="Q8" s="1175"/>
      <c r="R8" s="1175"/>
      <c r="S8" s="1175"/>
      <c r="T8" s="1175"/>
      <c r="U8" s="1175"/>
      <c r="V8" s="1175"/>
      <c r="W8" s="1175"/>
      <c r="X8" s="143"/>
      <c r="Y8" s="143"/>
      <c r="Z8" s="54"/>
      <c r="AA8" s="54"/>
      <c r="AB8" s="54"/>
      <c r="AC8" s="54"/>
      <c r="AD8" s="54"/>
      <c r="AE8" s="54"/>
      <c r="AF8" s="54"/>
    </row>
    <row r="9" spans="1:32" s="2" customFormat="1" ht="24.75" customHeight="1" thickBot="1">
      <c r="A9" s="1132" t="s">
        <v>4</v>
      </c>
      <c r="B9" s="1168" t="s">
        <v>1481</v>
      </c>
      <c r="C9" s="1166" t="s">
        <v>1622</v>
      </c>
      <c r="D9" s="1172" t="s">
        <v>1599</v>
      </c>
      <c r="E9" s="1173"/>
      <c r="F9" s="1170" t="s">
        <v>1484</v>
      </c>
      <c r="G9" s="1171"/>
      <c r="H9" s="1166" t="s">
        <v>1482</v>
      </c>
      <c r="I9" s="1172" t="s">
        <v>1483</v>
      </c>
      <c r="J9" s="1173"/>
      <c r="K9" s="1170" t="s">
        <v>1484</v>
      </c>
      <c r="L9" s="1171"/>
      <c r="M9" s="1166" t="s">
        <v>1482</v>
      </c>
      <c r="N9" s="1172" t="s">
        <v>1483</v>
      </c>
      <c r="O9" s="1173"/>
      <c r="P9" s="1170" t="s">
        <v>1484</v>
      </c>
      <c r="Q9" s="1171"/>
      <c r="R9" s="1176" t="s">
        <v>1485</v>
      </c>
      <c r="S9" s="1172" t="s">
        <v>1599</v>
      </c>
      <c r="T9" s="1173"/>
      <c r="U9" s="868" t="s">
        <v>1484</v>
      </c>
      <c r="V9" s="1178" t="s">
        <v>1486</v>
      </c>
      <c r="W9" s="1179"/>
      <c r="X9" s="143"/>
      <c r="Y9" s="143"/>
      <c r="Z9" s="144"/>
      <c r="AA9" s="54"/>
      <c r="AB9" s="54"/>
      <c r="AC9" s="54"/>
      <c r="AD9" s="54"/>
      <c r="AE9" s="54"/>
      <c r="AF9" s="54"/>
    </row>
    <row r="10" spans="1:32" s="2" customFormat="1" ht="118.5" customHeight="1" thickBot="1">
      <c r="A10" s="1134"/>
      <c r="B10" s="1169"/>
      <c r="C10" s="1167"/>
      <c r="D10" s="869" t="s">
        <v>1487</v>
      </c>
      <c r="E10" s="870" t="s">
        <v>1488</v>
      </c>
      <c r="F10" s="870" t="s">
        <v>1489</v>
      </c>
      <c r="G10" s="870" t="s">
        <v>1490</v>
      </c>
      <c r="H10" s="1167"/>
      <c r="I10" s="869" t="s">
        <v>1487</v>
      </c>
      <c r="J10" s="870" t="s">
        <v>1488</v>
      </c>
      <c r="K10" s="870" t="s">
        <v>1489</v>
      </c>
      <c r="L10" s="870" t="s">
        <v>1490</v>
      </c>
      <c r="M10" s="1167"/>
      <c r="N10" s="869" t="s">
        <v>1487</v>
      </c>
      <c r="O10" s="870" t="s">
        <v>1488</v>
      </c>
      <c r="P10" s="870" t="s">
        <v>1489</v>
      </c>
      <c r="Q10" s="870" t="s">
        <v>1490</v>
      </c>
      <c r="R10" s="1177"/>
      <c r="S10" s="871" t="s">
        <v>1491</v>
      </c>
      <c r="T10" s="872" t="s">
        <v>1492</v>
      </c>
      <c r="U10" s="872" t="s">
        <v>1493</v>
      </c>
      <c r="V10" s="873" t="s">
        <v>1491</v>
      </c>
      <c r="W10" s="873" t="s">
        <v>1492</v>
      </c>
      <c r="X10" s="143"/>
      <c r="Y10" s="143"/>
      <c r="Z10" s="144"/>
      <c r="AA10" s="54"/>
      <c r="AB10" s="54"/>
      <c r="AC10" s="54"/>
      <c r="AD10" s="54"/>
      <c r="AE10" s="54"/>
      <c r="AF10" s="54"/>
    </row>
    <row r="11" spans="1:32" s="2" customFormat="1">
      <c r="A11" s="874" t="s">
        <v>347</v>
      </c>
      <c r="B11" s="875" t="s">
        <v>1494</v>
      </c>
      <c r="C11" s="876">
        <f>SUM(C12,C13,C20,C30,C40,C49)</f>
        <v>253.12</v>
      </c>
      <c r="D11" s="877" t="s">
        <v>653</v>
      </c>
      <c r="E11" s="878">
        <f>SUM(E12,E13,E20,E30,E40,E49)</f>
        <v>222.95999999999998</v>
      </c>
      <c r="F11" s="879" t="s">
        <v>653</v>
      </c>
      <c r="G11" s="878">
        <f>SUM(G12,G13,G20,G30,G40,G49)</f>
        <v>120.19</v>
      </c>
      <c r="H11" s="876">
        <f>SUM(H12,H13,H20,H30,H40,H49)</f>
        <v>0</v>
      </c>
      <c r="I11" s="877" t="s">
        <v>653</v>
      </c>
      <c r="J11" s="878">
        <f>SUM(J12,J13,J20,J30,J40,J49)</f>
        <v>0</v>
      </c>
      <c r="K11" s="879" t="s">
        <v>653</v>
      </c>
      <c r="L11" s="878">
        <f>SUM(L12,L13,L20,L30,L40,L49)</f>
        <v>0</v>
      </c>
      <c r="M11" s="876">
        <f>SUM(M12,M13,M20,M30,M40,M49)</f>
        <v>0</v>
      </c>
      <c r="N11" s="877" t="s">
        <v>653</v>
      </c>
      <c r="O11" s="878">
        <f>SUM(O12,O13,O20,O30,O40,O49)</f>
        <v>0</v>
      </c>
      <c r="P11" s="879" t="s">
        <v>653</v>
      </c>
      <c r="Q11" s="878">
        <f>SUM(Q12,Q13,Q20,Q30,Q40,Q49)</f>
        <v>0</v>
      </c>
      <c r="R11" s="876">
        <f>SUM(R12,R13,R20,R30,R40,R49)</f>
        <v>253.12</v>
      </c>
      <c r="S11" s="877">
        <f>SUM(E11,J11,O11)</f>
        <v>222.95999999999998</v>
      </c>
      <c r="T11" s="880" t="s">
        <v>653</v>
      </c>
      <c r="U11" s="880" t="s">
        <v>653</v>
      </c>
      <c r="V11" s="881">
        <f>IFERROR(S11/R11,"0")</f>
        <v>0.88084702907711743</v>
      </c>
      <c r="W11" s="882" t="s">
        <v>653</v>
      </c>
      <c r="X11" s="143"/>
      <c r="Y11" s="143"/>
      <c r="Z11" s="54"/>
      <c r="AA11" s="54"/>
      <c r="AB11" s="54"/>
      <c r="AC11" s="54"/>
      <c r="AD11" s="54"/>
      <c r="AE11" s="54"/>
      <c r="AF11" s="54"/>
    </row>
    <row r="12" spans="1:32" s="2" customFormat="1">
      <c r="A12" s="809" t="s">
        <v>285</v>
      </c>
      <c r="B12" s="883" t="s">
        <v>1495</v>
      </c>
      <c r="C12" s="884">
        <v>170</v>
      </c>
      <c r="D12" s="885" t="s">
        <v>653</v>
      </c>
      <c r="E12" s="886">
        <v>179.23</v>
      </c>
      <c r="F12" s="887" t="s">
        <v>653</v>
      </c>
      <c r="G12" s="886">
        <v>120.19</v>
      </c>
      <c r="H12" s="884"/>
      <c r="I12" s="885" t="s">
        <v>653</v>
      </c>
      <c r="J12" s="886"/>
      <c r="K12" s="887" t="s">
        <v>653</v>
      </c>
      <c r="L12" s="886"/>
      <c r="M12" s="884"/>
      <c r="N12" s="885" t="s">
        <v>653</v>
      </c>
      <c r="O12" s="886"/>
      <c r="P12" s="887" t="s">
        <v>653</v>
      </c>
      <c r="Q12" s="886"/>
      <c r="R12" s="888">
        <f>SUM(C12,H12,M12)</f>
        <v>170</v>
      </c>
      <c r="S12" s="889">
        <f>SUM(E12,J12,O12)</f>
        <v>179.23</v>
      </c>
      <c r="T12" s="890" t="s">
        <v>653</v>
      </c>
      <c r="U12" s="890" t="s">
        <v>653</v>
      </c>
      <c r="V12" s="891">
        <f t="shared" ref="V12:V56" si="0">IFERROR(S12/R12,"0")</f>
        <v>1.0542941176470588</v>
      </c>
      <c r="W12" s="892" t="s">
        <v>653</v>
      </c>
      <c r="X12" s="69"/>
      <c r="Y12" s="69"/>
      <c r="Z12" s="127"/>
      <c r="AA12" s="127"/>
      <c r="AB12" s="127"/>
      <c r="AC12" s="127"/>
      <c r="AD12" s="127"/>
      <c r="AE12" s="127"/>
      <c r="AF12" s="127"/>
    </row>
    <row r="13" spans="1:32" s="2" customFormat="1">
      <c r="A13" s="893" t="s">
        <v>295</v>
      </c>
      <c r="B13" s="894" t="s">
        <v>1496</v>
      </c>
      <c r="C13" s="888">
        <f>SUM(C14:C19)</f>
        <v>0</v>
      </c>
      <c r="D13" s="885" t="s">
        <v>653</v>
      </c>
      <c r="E13" s="895">
        <f>SUM(E14:E19)</f>
        <v>0</v>
      </c>
      <c r="F13" s="887" t="s">
        <v>653</v>
      </c>
      <c r="G13" s="895">
        <f>SUM(G14:G19)</f>
        <v>0</v>
      </c>
      <c r="H13" s="888">
        <f>SUM(H14:H19)</f>
        <v>0</v>
      </c>
      <c r="I13" s="885" t="s">
        <v>653</v>
      </c>
      <c r="J13" s="895">
        <f>SUM(J14:J19)</f>
        <v>0</v>
      </c>
      <c r="K13" s="887" t="s">
        <v>653</v>
      </c>
      <c r="L13" s="895">
        <f>SUM(L14:L19)</f>
        <v>0</v>
      </c>
      <c r="M13" s="888">
        <f>SUM(M14:M19)</f>
        <v>0</v>
      </c>
      <c r="N13" s="885" t="s">
        <v>653</v>
      </c>
      <c r="O13" s="895">
        <f>SUM(O14:O19)</f>
        <v>0</v>
      </c>
      <c r="P13" s="887" t="s">
        <v>653</v>
      </c>
      <c r="Q13" s="895">
        <f>SUM(Q14:Q19)</f>
        <v>0</v>
      </c>
      <c r="R13" s="888">
        <f>SUM(R14:R19)</f>
        <v>0</v>
      </c>
      <c r="S13" s="889">
        <f>SUM(E13,J13,O13)</f>
        <v>0</v>
      </c>
      <c r="T13" s="890" t="s">
        <v>653</v>
      </c>
      <c r="U13" s="890" t="s">
        <v>653</v>
      </c>
      <c r="V13" s="891" t="str">
        <f t="shared" si="0"/>
        <v>0</v>
      </c>
      <c r="W13" s="892" t="s">
        <v>653</v>
      </c>
      <c r="X13" s="69"/>
      <c r="Y13" s="69"/>
      <c r="Z13" s="127"/>
      <c r="AA13" s="127"/>
      <c r="AB13" s="127"/>
      <c r="AC13" s="127"/>
      <c r="AD13" s="127"/>
      <c r="AE13" s="127"/>
      <c r="AF13" s="127"/>
    </row>
    <row r="14" spans="1:32" s="2" customFormat="1">
      <c r="A14" s="893" t="s">
        <v>666</v>
      </c>
      <c r="B14" s="896"/>
      <c r="C14" s="884"/>
      <c r="D14" s="885" t="s">
        <v>653</v>
      </c>
      <c r="E14" s="886"/>
      <c r="F14" s="887" t="s">
        <v>653</v>
      </c>
      <c r="G14" s="886"/>
      <c r="H14" s="884"/>
      <c r="I14" s="885" t="s">
        <v>653</v>
      </c>
      <c r="J14" s="886"/>
      <c r="K14" s="887" t="s">
        <v>653</v>
      </c>
      <c r="L14" s="886"/>
      <c r="M14" s="884"/>
      <c r="N14" s="885" t="s">
        <v>653</v>
      </c>
      <c r="O14" s="886"/>
      <c r="P14" s="887" t="s">
        <v>653</v>
      </c>
      <c r="Q14" s="886"/>
      <c r="R14" s="897">
        <f>SUM(C14,H14,M14)</f>
        <v>0</v>
      </c>
      <c r="S14" s="898">
        <f>SUM(E14,J14,O14)</f>
        <v>0</v>
      </c>
      <c r="T14" s="890" t="s">
        <v>653</v>
      </c>
      <c r="U14" s="890" t="s">
        <v>653</v>
      </c>
      <c r="V14" s="899" t="str">
        <f t="shared" si="0"/>
        <v>0</v>
      </c>
      <c r="W14" s="892" t="s">
        <v>653</v>
      </c>
      <c r="X14" s="69"/>
      <c r="Y14" s="69"/>
      <c r="Z14" s="127"/>
      <c r="AA14" s="127"/>
      <c r="AB14" s="127"/>
      <c r="AC14" s="127"/>
      <c r="AD14" s="127"/>
      <c r="AE14" s="127"/>
      <c r="AF14" s="127"/>
    </row>
    <row r="15" spans="1:32" s="2" customFormat="1">
      <c r="A15" s="893" t="s">
        <v>668</v>
      </c>
      <c r="B15" s="896"/>
      <c r="C15" s="884"/>
      <c r="D15" s="885" t="s">
        <v>653</v>
      </c>
      <c r="E15" s="886"/>
      <c r="F15" s="887" t="s">
        <v>653</v>
      </c>
      <c r="G15" s="886"/>
      <c r="H15" s="884"/>
      <c r="I15" s="885" t="s">
        <v>653</v>
      </c>
      <c r="J15" s="886"/>
      <c r="K15" s="887" t="s">
        <v>653</v>
      </c>
      <c r="L15" s="886"/>
      <c r="M15" s="884"/>
      <c r="N15" s="885" t="s">
        <v>653</v>
      </c>
      <c r="O15" s="886"/>
      <c r="P15" s="887" t="s">
        <v>653</v>
      </c>
      <c r="Q15" s="886"/>
      <c r="R15" s="897">
        <f t="shared" ref="R15:R19" si="1">SUM(C15,H15,M15)</f>
        <v>0</v>
      </c>
      <c r="S15" s="898">
        <f t="shared" ref="S15:S19" si="2">SUM(E15,J15,O15)</f>
        <v>0</v>
      </c>
      <c r="T15" s="890" t="s">
        <v>653</v>
      </c>
      <c r="U15" s="890" t="s">
        <v>653</v>
      </c>
      <c r="V15" s="899" t="str">
        <f t="shared" si="0"/>
        <v>0</v>
      </c>
      <c r="W15" s="892" t="s">
        <v>653</v>
      </c>
      <c r="X15" s="69"/>
      <c r="Y15" s="69"/>
      <c r="Z15" s="127"/>
      <c r="AA15" s="127"/>
      <c r="AB15" s="127"/>
      <c r="AC15" s="127"/>
      <c r="AD15" s="127"/>
      <c r="AE15" s="127"/>
      <c r="AF15" s="127"/>
    </row>
    <row r="16" spans="1:32" s="2" customFormat="1">
      <c r="A16" s="893" t="s">
        <v>1448</v>
      </c>
      <c r="B16" s="896"/>
      <c r="C16" s="884"/>
      <c r="D16" s="885" t="s">
        <v>653</v>
      </c>
      <c r="E16" s="886"/>
      <c r="F16" s="887" t="s">
        <v>653</v>
      </c>
      <c r="G16" s="886"/>
      <c r="H16" s="884"/>
      <c r="I16" s="885" t="s">
        <v>653</v>
      </c>
      <c r="J16" s="886"/>
      <c r="K16" s="887" t="s">
        <v>653</v>
      </c>
      <c r="L16" s="886"/>
      <c r="M16" s="884"/>
      <c r="N16" s="885" t="s">
        <v>653</v>
      </c>
      <c r="O16" s="886"/>
      <c r="P16" s="887" t="s">
        <v>653</v>
      </c>
      <c r="Q16" s="886"/>
      <c r="R16" s="897">
        <f t="shared" si="1"/>
        <v>0</v>
      </c>
      <c r="S16" s="898">
        <f t="shared" si="2"/>
        <v>0</v>
      </c>
      <c r="T16" s="890" t="s">
        <v>653</v>
      </c>
      <c r="U16" s="890" t="s">
        <v>653</v>
      </c>
      <c r="V16" s="899" t="str">
        <f t="shared" si="0"/>
        <v>0</v>
      </c>
      <c r="W16" s="892" t="s">
        <v>653</v>
      </c>
      <c r="X16" s="69"/>
      <c r="Y16" s="69"/>
      <c r="Z16" s="127"/>
      <c r="AA16" s="127"/>
      <c r="AB16" s="127"/>
      <c r="AC16" s="127"/>
      <c r="AD16" s="127"/>
      <c r="AE16" s="127"/>
      <c r="AF16" s="127"/>
    </row>
    <row r="17" spans="1:32" s="2" customFormat="1">
      <c r="A17" s="893" t="s">
        <v>1450</v>
      </c>
      <c r="B17" s="900"/>
      <c r="C17" s="901"/>
      <c r="D17" s="885" t="s">
        <v>653</v>
      </c>
      <c r="E17" s="902"/>
      <c r="F17" s="887" t="s">
        <v>653</v>
      </c>
      <c r="G17" s="902"/>
      <c r="H17" s="901"/>
      <c r="I17" s="885" t="s">
        <v>653</v>
      </c>
      <c r="J17" s="902"/>
      <c r="K17" s="887" t="s">
        <v>653</v>
      </c>
      <c r="L17" s="902"/>
      <c r="M17" s="901"/>
      <c r="N17" s="885" t="s">
        <v>653</v>
      </c>
      <c r="O17" s="902"/>
      <c r="P17" s="887" t="s">
        <v>653</v>
      </c>
      <c r="Q17" s="902"/>
      <c r="R17" s="897">
        <f t="shared" si="1"/>
        <v>0</v>
      </c>
      <c r="S17" s="898">
        <f t="shared" si="2"/>
        <v>0</v>
      </c>
      <c r="T17" s="890" t="s">
        <v>653</v>
      </c>
      <c r="U17" s="890" t="s">
        <v>653</v>
      </c>
      <c r="V17" s="899" t="str">
        <f t="shared" si="0"/>
        <v>0</v>
      </c>
      <c r="W17" s="892" t="s">
        <v>653</v>
      </c>
      <c r="X17" s="145"/>
      <c r="Y17" s="145"/>
      <c r="Z17" s="146"/>
      <c r="AA17" s="146"/>
      <c r="AB17" s="146"/>
      <c r="AC17" s="146"/>
      <c r="AD17" s="146"/>
      <c r="AE17" s="146"/>
      <c r="AF17" s="146"/>
    </row>
    <row r="18" spans="1:32" s="2" customFormat="1">
      <c r="A18" s="893" t="s">
        <v>1452</v>
      </c>
      <c r="B18" s="900"/>
      <c r="C18" s="901"/>
      <c r="D18" s="885" t="s">
        <v>653</v>
      </c>
      <c r="E18" s="902"/>
      <c r="F18" s="887" t="s">
        <v>653</v>
      </c>
      <c r="G18" s="902"/>
      <c r="H18" s="901"/>
      <c r="I18" s="885" t="s">
        <v>653</v>
      </c>
      <c r="J18" s="902"/>
      <c r="K18" s="887" t="s">
        <v>653</v>
      </c>
      <c r="L18" s="902"/>
      <c r="M18" s="901"/>
      <c r="N18" s="885" t="s">
        <v>653</v>
      </c>
      <c r="O18" s="902"/>
      <c r="P18" s="887" t="s">
        <v>653</v>
      </c>
      <c r="Q18" s="902"/>
      <c r="R18" s="897">
        <f t="shared" si="1"/>
        <v>0</v>
      </c>
      <c r="S18" s="898">
        <f t="shared" si="2"/>
        <v>0</v>
      </c>
      <c r="T18" s="890" t="s">
        <v>653</v>
      </c>
      <c r="U18" s="890" t="s">
        <v>653</v>
      </c>
      <c r="V18" s="899" t="str">
        <f t="shared" si="0"/>
        <v>0</v>
      </c>
      <c r="W18" s="892" t="s">
        <v>653</v>
      </c>
      <c r="X18" s="145"/>
      <c r="Y18" s="145"/>
      <c r="Z18" s="146"/>
      <c r="AA18" s="146"/>
      <c r="AB18" s="146"/>
      <c r="AC18" s="146"/>
      <c r="AD18" s="146"/>
      <c r="AE18" s="146"/>
      <c r="AF18" s="146"/>
    </row>
    <row r="19" spans="1:32" s="2" customFormat="1">
      <c r="A19" s="893" t="s">
        <v>1462</v>
      </c>
      <c r="B19" s="900"/>
      <c r="C19" s="901"/>
      <c r="D19" s="885" t="s">
        <v>653</v>
      </c>
      <c r="E19" s="902"/>
      <c r="F19" s="887" t="s">
        <v>653</v>
      </c>
      <c r="G19" s="902"/>
      <c r="H19" s="901"/>
      <c r="I19" s="885" t="s">
        <v>653</v>
      </c>
      <c r="J19" s="902"/>
      <c r="K19" s="887" t="s">
        <v>653</v>
      </c>
      <c r="L19" s="902"/>
      <c r="M19" s="901"/>
      <c r="N19" s="885" t="s">
        <v>653</v>
      </c>
      <c r="O19" s="902"/>
      <c r="P19" s="887" t="s">
        <v>653</v>
      </c>
      <c r="Q19" s="902"/>
      <c r="R19" s="897">
        <f t="shared" si="1"/>
        <v>0</v>
      </c>
      <c r="S19" s="898">
        <f t="shared" si="2"/>
        <v>0</v>
      </c>
      <c r="T19" s="890" t="s">
        <v>653</v>
      </c>
      <c r="U19" s="890" t="s">
        <v>653</v>
      </c>
      <c r="V19" s="899" t="str">
        <f t="shared" si="0"/>
        <v>0</v>
      </c>
      <c r="W19" s="892" t="s">
        <v>653</v>
      </c>
      <c r="X19" s="145"/>
      <c r="Y19" s="145"/>
      <c r="Z19" s="146"/>
      <c r="AA19" s="146"/>
      <c r="AB19" s="146"/>
      <c r="AC19" s="146"/>
      <c r="AD19" s="146"/>
      <c r="AE19" s="146"/>
      <c r="AF19" s="146"/>
    </row>
    <row r="20" spans="1:32" s="2" customFormat="1">
      <c r="A20" s="893" t="s">
        <v>297</v>
      </c>
      <c r="B20" s="894" t="s">
        <v>1497</v>
      </c>
      <c r="C20" s="888">
        <f>SUM(C21:C29)</f>
        <v>9.43</v>
      </c>
      <c r="D20" s="885" t="s">
        <v>653</v>
      </c>
      <c r="E20" s="895">
        <f>SUM(E21:E29)</f>
        <v>15.98</v>
      </c>
      <c r="F20" s="887" t="s">
        <v>653</v>
      </c>
      <c r="G20" s="895">
        <f>SUM(G21:G29)</f>
        <v>0</v>
      </c>
      <c r="H20" s="888">
        <f>SUM(H21:H29)</f>
        <v>0</v>
      </c>
      <c r="I20" s="885" t="s">
        <v>653</v>
      </c>
      <c r="J20" s="895">
        <f>SUM(J21:J29)</f>
        <v>0</v>
      </c>
      <c r="K20" s="887" t="s">
        <v>653</v>
      </c>
      <c r="L20" s="895">
        <f>SUM(L21:L29)</f>
        <v>0</v>
      </c>
      <c r="M20" s="888">
        <f>SUM(M21:M29)</f>
        <v>0</v>
      </c>
      <c r="N20" s="885" t="s">
        <v>653</v>
      </c>
      <c r="O20" s="895">
        <f>SUM(O21:O29)</f>
        <v>0</v>
      </c>
      <c r="P20" s="887" t="s">
        <v>653</v>
      </c>
      <c r="Q20" s="895">
        <f>SUM(Q21:Q29)</f>
        <v>0</v>
      </c>
      <c r="R20" s="888">
        <f>SUM(R21:R29)</f>
        <v>9.43</v>
      </c>
      <c r="S20" s="889">
        <f>SUM(E20,J20,O20)</f>
        <v>15.98</v>
      </c>
      <c r="T20" s="890" t="s">
        <v>653</v>
      </c>
      <c r="U20" s="890" t="s">
        <v>653</v>
      </c>
      <c r="V20" s="891">
        <f t="shared" si="0"/>
        <v>1.6945917285259811</v>
      </c>
      <c r="W20" s="892" t="s">
        <v>653</v>
      </c>
      <c r="X20" s="69"/>
      <c r="Y20" s="69"/>
      <c r="Z20" s="127"/>
      <c r="AA20" s="127"/>
      <c r="AB20" s="127"/>
      <c r="AC20" s="127"/>
      <c r="AD20" s="127"/>
      <c r="AE20" s="127"/>
      <c r="AF20" s="127"/>
    </row>
    <row r="21" spans="1:32" s="2" customFormat="1">
      <c r="A21" s="893" t="s">
        <v>733</v>
      </c>
      <c r="B21" s="896" t="s">
        <v>1623</v>
      </c>
      <c r="C21" s="884">
        <v>9.43</v>
      </c>
      <c r="D21" s="885" t="s">
        <v>653</v>
      </c>
      <c r="E21" s="886">
        <v>5</v>
      </c>
      <c r="F21" s="887" t="s">
        <v>653</v>
      </c>
      <c r="G21" s="886"/>
      <c r="H21" s="884"/>
      <c r="I21" s="885" t="s">
        <v>653</v>
      </c>
      <c r="J21" s="886"/>
      <c r="K21" s="887" t="s">
        <v>653</v>
      </c>
      <c r="L21" s="886"/>
      <c r="M21" s="884"/>
      <c r="N21" s="885" t="s">
        <v>653</v>
      </c>
      <c r="O21" s="886"/>
      <c r="P21" s="887" t="s">
        <v>653</v>
      </c>
      <c r="Q21" s="886"/>
      <c r="R21" s="897">
        <f>SUM(C21,H21,M21)</f>
        <v>9.43</v>
      </c>
      <c r="S21" s="898">
        <f>SUM(E21,J21,O21)</f>
        <v>5</v>
      </c>
      <c r="T21" s="890" t="s">
        <v>653</v>
      </c>
      <c r="U21" s="890" t="s">
        <v>653</v>
      </c>
      <c r="V21" s="899">
        <f t="shared" si="0"/>
        <v>0.53022269353128315</v>
      </c>
      <c r="W21" s="892" t="s">
        <v>653</v>
      </c>
      <c r="X21" s="69"/>
      <c r="Y21" s="69"/>
      <c r="Z21" s="127"/>
      <c r="AA21" s="127"/>
      <c r="AB21" s="127"/>
      <c r="AC21" s="127"/>
      <c r="AD21" s="127"/>
      <c r="AE21" s="127"/>
      <c r="AF21" s="127"/>
    </row>
    <row r="22" spans="1:32" s="2" customFormat="1">
      <c r="A22" s="893" t="s">
        <v>735</v>
      </c>
      <c r="B22" s="896" t="s">
        <v>1624</v>
      </c>
      <c r="C22" s="884"/>
      <c r="D22" s="885" t="s">
        <v>653</v>
      </c>
      <c r="E22" s="886">
        <v>5</v>
      </c>
      <c r="F22" s="887" t="s">
        <v>653</v>
      </c>
      <c r="G22" s="886"/>
      <c r="H22" s="884"/>
      <c r="I22" s="885" t="s">
        <v>653</v>
      </c>
      <c r="J22" s="886"/>
      <c r="K22" s="887" t="s">
        <v>653</v>
      </c>
      <c r="L22" s="886"/>
      <c r="M22" s="884"/>
      <c r="N22" s="885" t="s">
        <v>653</v>
      </c>
      <c r="O22" s="886"/>
      <c r="P22" s="887" t="s">
        <v>653</v>
      </c>
      <c r="Q22" s="886"/>
      <c r="R22" s="897">
        <f t="shared" ref="R22:R29" si="3">SUM(C22,H22,M22)</f>
        <v>0</v>
      </c>
      <c r="S22" s="898">
        <f t="shared" ref="S22:S29" si="4">SUM(E22,J22,O22)</f>
        <v>5</v>
      </c>
      <c r="T22" s="890" t="s">
        <v>653</v>
      </c>
      <c r="U22" s="890" t="s">
        <v>653</v>
      </c>
      <c r="V22" s="899" t="str">
        <f t="shared" si="0"/>
        <v>0</v>
      </c>
      <c r="W22" s="892" t="s">
        <v>653</v>
      </c>
      <c r="X22" s="69"/>
      <c r="Y22" s="69"/>
      <c r="Z22" s="127"/>
      <c r="AA22" s="127"/>
      <c r="AB22" s="127"/>
      <c r="AC22" s="127"/>
      <c r="AD22" s="127"/>
      <c r="AE22" s="127"/>
      <c r="AF22" s="127"/>
    </row>
    <row r="23" spans="1:32" s="2" customFormat="1">
      <c r="A23" s="893" t="s">
        <v>737</v>
      </c>
      <c r="B23" s="896" t="s">
        <v>1625</v>
      </c>
      <c r="C23" s="884"/>
      <c r="D23" s="885" t="s">
        <v>653</v>
      </c>
      <c r="E23" s="886">
        <v>5.98</v>
      </c>
      <c r="F23" s="887" t="s">
        <v>653</v>
      </c>
      <c r="G23" s="886"/>
      <c r="H23" s="884"/>
      <c r="I23" s="885" t="s">
        <v>653</v>
      </c>
      <c r="J23" s="886"/>
      <c r="K23" s="887" t="s">
        <v>653</v>
      </c>
      <c r="L23" s="886"/>
      <c r="M23" s="884"/>
      <c r="N23" s="885" t="s">
        <v>653</v>
      </c>
      <c r="O23" s="886"/>
      <c r="P23" s="887" t="s">
        <v>653</v>
      </c>
      <c r="Q23" s="886"/>
      <c r="R23" s="897">
        <f t="shared" si="3"/>
        <v>0</v>
      </c>
      <c r="S23" s="898">
        <f t="shared" si="4"/>
        <v>5.98</v>
      </c>
      <c r="T23" s="890" t="s">
        <v>653</v>
      </c>
      <c r="U23" s="890" t="s">
        <v>653</v>
      </c>
      <c r="V23" s="899" t="str">
        <f t="shared" si="0"/>
        <v>0</v>
      </c>
      <c r="W23" s="892" t="s">
        <v>653</v>
      </c>
      <c r="X23" s="69"/>
      <c r="Y23" s="69"/>
      <c r="Z23" s="127"/>
      <c r="AA23" s="127"/>
      <c r="AB23" s="127"/>
      <c r="AC23" s="127"/>
      <c r="AD23" s="127"/>
      <c r="AE23" s="127"/>
      <c r="AF23" s="127"/>
    </row>
    <row r="24" spans="1:32" s="2" customFormat="1">
      <c r="A24" s="893" t="s">
        <v>806</v>
      </c>
      <c r="B24" s="896"/>
      <c r="C24" s="884"/>
      <c r="D24" s="885" t="s">
        <v>653</v>
      </c>
      <c r="E24" s="886"/>
      <c r="F24" s="887" t="s">
        <v>653</v>
      </c>
      <c r="G24" s="886"/>
      <c r="H24" s="884"/>
      <c r="I24" s="885" t="s">
        <v>653</v>
      </c>
      <c r="J24" s="886"/>
      <c r="K24" s="887" t="s">
        <v>653</v>
      </c>
      <c r="L24" s="886"/>
      <c r="M24" s="884"/>
      <c r="N24" s="885" t="s">
        <v>653</v>
      </c>
      <c r="O24" s="886"/>
      <c r="P24" s="887" t="s">
        <v>653</v>
      </c>
      <c r="Q24" s="886"/>
      <c r="R24" s="897">
        <f t="shared" si="3"/>
        <v>0</v>
      </c>
      <c r="S24" s="898">
        <f t="shared" si="4"/>
        <v>0</v>
      </c>
      <c r="T24" s="890" t="s">
        <v>653</v>
      </c>
      <c r="U24" s="890" t="s">
        <v>653</v>
      </c>
      <c r="V24" s="899" t="str">
        <f t="shared" si="0"/>
        <v>0</v>
      </c>
      <c r="W24" s="892" t="s">
        <v>653</v>
      </c>
      <c r="X24" s="69"/>
      <c r="Y24" s="69"/>
      <c r="Z24" s="127"/>
      <c r="AA24" s="127"/>
      <c r="AB24" s="127"/>
      <c r="AC24" s="127"/>
      <c r="AD24" s="127"/>
      <c r="AE24" s="127"/>
      <c r="AF24" s="127"/>
    </row>
    <row r="25" spans="1:32" s="2" customFormat="1">
      <c r="A25" s="893" t="s">
        <v>808</v>
      </c>
      <c r="B25" s="896"/>
      <c r="C25" s="884"/>
      <c r="D25" s="885" t="s">
        <v>653</v>
      </c>
      <c r="E25" s="886"/>
      <c r="F25" s="887" t="s">
        <v>653</v>
      </c>
      <c r="G25" s="886"/>
      <c r="H25" s="884"/>
      <c r="I25" s="885" t="s">
        <v>653</v>
      </c>
      <c r="J25" s="886"/>
      <c r="K25" s="887" t="s">
        <v>653</v>
      </c>
      <c r="L25" s="886"/>
      <c r="M25" s="884"/>
      <c r="N25" s="885" t="s">
        <v>653</v>
      </c>
      <c r="O25" s="886"/>
      <c r="P25" s="887" t="s">
        <v>653</v>
      </c>
      <c r="Q25" s="886"/>
      <c r="R25" s="897">
        <f t="shared" si="3"/>
        <v>0</v>
      </c>
      <c r="S25" s="898">
        <f t="shared" si="4"/>
        <v>0</v>
      </c>
      <c r="T25" s="890" t="s">
        <v>653</v>
      </c>
      <c r="U25" s="890" t="s">
        <v>653</v>
      </c>
      <c r="V25" s="899" t="str">
        <f t="shared" si="0"/>
        <v>0</v>
      </c>
      <c r="W25" s="892" t="s">
        <v>653</v>
      </c>
      <c r="X25" s="69"/>
      <c r="Y25" s="69"/>
      <c r="Z25" s="127"/>
      <c r="AA25" s="127"/>
      <c r="AB25" s="127"/>
      <c r="AC25" s="127"/>
      <c r="AD25" s="127"/>
      <c r="AE25" s="127"/>
      <c r="AF25" s="127"/>
    </row>
    <row r="26" spans="1:32" s="2" customFormat="1">
      <c r="A26" s="893" t="s">
        <v>868</v>
      </c>
      <c r="B26" s="896"/>
      <c r="C26" s="884"/>
      <c r="D26" s="885" t="s">
        <v>653</v>
      </c>
      <c r="E26" s="886"/>
      <c r="F26" s="887" t="s">
        <v>653</v>
      </c>
      <c r="G26" s="886"/>
      <c r="H26" s="884"/>
      <c r="I26" s="885" t="s">
        <v>653</v>
      </c>
      <c r="J26" s="886"/>
      <c r="K26" s="887" t="s">
        <v>653</v>
      </c>
      <c r="L26" s="886"/>
      <c r="M26" s="884"/>
      <c r="N26" s="885" t="s">
        <v>653</v>
      </c>
      <c r="O26" s="886"/>
      <c r="P26" s="887" t="s">
        <v>653</v>
      </c>
      <c r="Q26" s="886"/>
      <c r="R26" s="897">
        <f t="shared" si="3"/>
        <v>0</v>
      </c>
      <c r="S26" s="898">
        <f t="shared" si="4"/>
        <v>0</v>
      </c>
      <c r="T26" s="890" t="s">
        <v>653</v>
      </c>
      <c r="U26" s="890" t="s">
        <v>653</v>
      </c>
      <c r="V26" s="899" t="str">
        <f t="shared" si="0"/>
        <v>0</v>
      </c>
      <c r="W26" s="892" t="s">
        <v>653</v>
      </c>
      <c r="X26" s="69"/>
      <c r="Y26" s="69"/>
      <c r="Z26" s="127"/>
      <c r="AA26" s="127"/>
      <c r="AB26" s="127"/>
      <c r="AC26" s="127"/>
      <c r="AD26" s="127"/>
      <c r="AE26" s="127"/>
      <c r="AF26" s="127"/>
    </row>
    <row r="27" spans="1:32" s="2" customFormat="1">
      <c r="A27" s="893" t="s">
        <v>870</v>
      </c>
      <c r="B27" s="900"/>
      <c r="C27" s="903"/>
      <c r="D27" s="885" t="s">
        <v>653</v>
      </c>
      <c r="E27" s="904"/>
      <c r="F27" s="887" t="s">
        <v>653</v>
      </c>
      <c r="G27" s="904"/>
      <c r="H27" s="903"/>
      <c r="I27" s="885" t="s">
        <v>653</v>
      </c>
      <c r="J27" s="904"/>
      <c r="K27" s="887" t="s">
        <v>653</v>
      </c>
      <c r="L27" s="904"/>
      <c r="M27" s="903"/>
      <c r="N27" s="885" t="s">
        <v>653</v>
      </c>
      <c r="O27" s="904"/>
      <c r="P27" s="887" t="s">
        <v>653</v>
      </c>
      <c r="Q27" s="904"/>
      <c r="R27" s="897">
        <f t="shared" si="3"/>
        <v>0</v>
      </c>
      <c r="S27" s="898">
        <f t="shared" si="4"/>
        <v>0</v>
      </c>
      <c r="T27" s="890" t="s">
        <v>653</v>
      </c>
      <c r="U27" s="890" t="s">
        <v>653</v>
      </c>
      <c r="V27" s="899" t="str">
        <f t="shared" si="0"/>
        <v>0</v>
      </c>
      <c r="W27" s="892" t="s">
        <v>653</v>
      </c>
      <c r="X27" s="145"/>
      <c r="Y27" s="145"/>
      <c r="Z27" s="146"/>
      <c r="AA27" s="146"/>
      <c r="AB27" s="146"/>
      <c r="AC27" s="146"/>
      <c r="AD27" s="146"/>
      <c r="AE27" s="146"/>
      <c r="AF27" s="146"/>
    </row>
    <row r="28" spans="1:32" s="2" customFormat="1">
      <c r="A28" s="893" t="s">
        <v>872</v>
      </c>
      <c r="B28" s="900"/>
      <c r="C28" s="903"/>
      <c r="D28" s="885" t="s">
        <v>653</v>
      </c>
      <c r="E28" s="904"/>
      <c r="F28" s="887" t="s">
        <v>653</v>
      </c>
      <c r="G28" s="904"/>
      <c r="H28" s="903"/>
      <c r="I28" s="885" t="s">
        <v>653</v>
      </c>
      <c r="J28" s="904"/>
      <c r="K28" s="887" t="s">
        <v>653</v>
      </c>
      <c r="L28" s="904"/>
      <c r="M28" s="903"/>
      <c r="N28" s="885" t="s">
        <v>653</v>
      </c>
      <c r="O28" s="904"/>
      <c r="P28" s="887" t="s">
        <v>653</v>
      </c>
      <c r="Q28" s="904"/>
      <c r="R28" s="897">
        <f t="shared" si="3"/>
        <v>0</v>
      </c>
      <c r="S28" s="898">
        <f t="shared" si="4"/>
        <v>0</v>
      </c>
      <c r="T28" s="890" t="s">
        <v>653</v>
      </c>
      <c r="U28" s="890" t="s">
        <v>653</v>
      </c>
      <c r="V28" s="899" t="str">
        <f t="shared" si="0"/>
        <v>0</v>
      </c>
      <c r="W28" s="892" t="s">
        <v>653</v>
      </c>
      <c r="X28" s="145"/>
      <c r="Y28" s="145"/>
      <c r="Z28" s="146"/>
      <c r="AA28" s="146"/>
      <c r="AB28" s="146"/>
      <c r="AC28" s="146"/>
      <c r="AD28" s="146"/>
      <c r="AE28" s="146"/>
      <c r="AF28" s="146"/>
    </row>
    <row r="29" spans="1:32" s="2" customFormat="1">
      <c r="A29" s="893" t="s">
        <v>874</v>
      </c>
      <c r="B29" s="900"/>
      <c r="C29" s="901"/>
      <c r="D29" s="885" t="s">
        <v>653</v>
      </c>
      <c r="E29" s="902"/>
      <c r="F29" s="887" t="s">
        <v>653</v>
      </c>
      <c r="G29" s="902"/>
      <c r="H29" s="901"/>
      <c r="I29" s="885" t="s">
        <v>653</v>
      </c>
      <c r="J29" s="902"/>
      <c r="K29" s="887" t="s">
        <v>653</v>
      </c>
      <c r="L29" s="902"/>
      <c r="M29" s="901"/>
      <c r="N29" s="885" t="s">
        <v>653</v>
      </c>
      <c r="O29" s="902"/>
      <c r="P29" s="887" t="s">
        <v>653</v>
      </c>
      <c r="Q29" s="902"/>
      <c r="R29" s="897">
        <f t="shared" si="3"/>
        <v>0</v>
      </c>
      <c r="S29" s="898">
        <f t="shared" si="4"/>
        <v>0</v>
      </c>
      <c r="T29" s="890" t="s">
        <v>653</v>
      </c>
      <c r="U29" s="890" t="s">
        <v>653</v>
      </c>
      <c r="V29" s="899" t="str">
        <f t="shared" si="0"/>
        <v>0</v>
      </c>
      <c r="W29" s="892" t="s">
        <v>653</v>
      </c>
      <c r="X29" s="145"/>
      <c r="Y29" s="145"/>
      <c r="Z29" s="146"/>
      <c r="AA29" s="146"/>
      <c r="AB29" s="146"/>
      <c r="AC29" s="146"/>
      <c r="AD29" s="146"/>
      <c r="AE29" s="146"/>
      <c r="AF29" s="146"/>
    </row>
    <row r="30" spans="1:32" s="2" customFormat="1">
      <c r="A30" s="893" t="s">
        <v>16</v>
      </c>
      <c r="B30" s="883" t="s">
        <v>1498</v>
      </c>
      <c r="C30" s="888">
        <f>SUM(C31:C39)</f>
        <v>0</v>
      </c>
      <c r="D30" s="885" t="s">
        <v>653</v>
      </c>
      <c r="E30" s="895">
        <f>SUM(E31:E39)</f>
        <v>0</v>
      </c>
      <c r="F30" s="887" t="s">
        <v>653</v>
      </c>
      <c r="G30" s="895">
        <f>SUM(G31:G39)</f>
        <v>0</v>
      </c>
      <c r="H30" s="888">
        <f>SUM(H31:H39)</f>
        <v>0</v>
      </c>
      <c r="I30" s="885" t="s">
        <v>653</v>
      </c>
      <c r="J30" s="895">
        <f>SUM(J31:J39)</f>
        <v>0</v>
      </c>
      <c r="K30" s="887" t="s">
        <v>653</v>
      </c>
      <c r="L30" s="895">
        <f>SUM(L31:L39)</f>
        <v>0</v>
      </c>
      <c r="M30" s="888">
        <f>SUM(M31:M39)</f>
        <v>0</v>
      </c>
      <c r="N30" s="885" t="s">
        <v>653</v>
      </c>
      <c r="O30" s="895">
        <f>SUM(O31:O39)</f>
        <v>0</v>
      </c>
      <c r="P30" s="887" t="s">
        <v>653</v>
      </c>
      <c r="Q30" s="895">
        <f>SUM(Q31:Q39)</f>
        <v>0</v>
      </c>
      <c r="R30" s="888">
        <f>SUM(R31:R39)</f>
        <v>0</v>
      </c>
      <c r="S30" s="889">
        <f>SUM(E30,J30,O30)</f>
        <v>0</v>
      </c>
      <c r="T30" s="890" t="s">
        <v>653</v>
      </c>
      <c r="U30" s="890" t="s">
        <v>653</v>
      </c>
      <c r="V30" s="891" t="str">
        <f t="shared" si="0"/>
        <v>0</v>
      </c>
      <c r="W30" s="892" t="s">
        <v>653</v>
      </c>
      <c r="X30" s="69"/>
      <c r="Y30" s="69"/>
      <c r="Z30" s="127"/>
      <c r="AA30" s="127"/>
      <c r="AB30" s="127"/>
      <c r="AC30" s="127"/>
      <c r="AD30" s="127"/>
      <c r="AE30" s="127"/>
      <c r="AF30" s="127"/>
    </row>
    <row r="31" spans="1:32" s="2" customFormat="1">
      <c r="A31" s="893" t="s">
        <v>376</v>
      </c>
      <c r="B31" s="896"/>
      <c r="C31" s="884"/>
      <c r="D31" s="885" t="s">
        <v>653</v>
      </c>
      <c r="E31" s="886"/>
      <c r="F31" s="887" t="s">
        <v>653</v>
      </c>
      <c r="G31" s="886"/>
      <c r="H31" s="884"/>
      <c r="I31" s="885" t="s">
        <v>653</v>
      </c>
      <c r="J31" s="886"/>
      <c r="K31" s="887" t="s">
        <v>653</v>
      </c>
      <c r="L31" s="886"/>
      <c r="M31" s="884"/>
      <c r="N31" s="885" t="s">
        <v>653</v>
      </c>
      <c r="O31" s="886"/>
      <c r="P31" s="887" t="s">
        <v>653</v>
      </c>
      <c r="Q31" s="886"/>
      <c r="R31" s="897">
        <f>SUM(C31,H31,M31)</f>
        <v>0</v>
      </c>
      <c r="S31" s="898">
        <f>SUM(E31,J31,O31)</f>
        <v>0</v>
      </c>
      <c r="T31" s="890" t="s">
        <v>653</v>
      </c>
      <c r="U31" s="890" t="s">
        <v>653</v>
      </c>
      <c r="V31" s="899" t="str">
        <f t="shared" si="0"/>
        <v>0</v>
      </c>
      <c r="W31" s="892" t="s">
        <v>653</v>
      </c>
      <c r="X31" s="69"/>
      <c r="Y31" s="69"/>
      <c r="Z31" s="127"/>
      <c r="AA31" s="127"/>
      <c r="AB31" s="127"/>
      <c r="AC31" s="127"/>
      <c r="AD31" s="127"/>
      <c r="AE31" s="127"/>
      <c r="AF31" s="127"/>
    </row>
    <row r="32" spans="1:32" s="2" customFormat="1">
      <c r="A32" s="893" t="s">
        <v>1499</v>
      </c>
      <c r="B32" s="896"/>
      <c r="C32" s="884"/>
      <c r="D32" s="885" t="s">
        <v>653</v>
      </c>
      <c r="E32" s="886"/>
      <c r="F32" s="887" t="s">
        <v>653</v>
      </c>
      <c r="G32" s="886"/>
      <c r="H32" s="884"/>
      <c r="I32" s="885" t="s">
        <v>653</v>
      </c>
      <c r="J32" s="886"/>
      <c r="K32" s="887" t="s">
        <v>653</v>
      </c>
      <c r="L32" s="886"/>
      <c r="M32" s="884"/>
      <c r="N32" s="885" t="s">
        <v>653</v>
      </c>
      <c r="O32" s="886"/>
      <c r="P32" s="887" t="s">
        <v>653</v>
      </c>
      <c r="Q32" s="886"/>
      <c r="R32" s="897">
        <f t="shared" ref="R32:R39" si="5">SUM(C32,H32,M32)</f>
        <v>0</v>
      </c>
      <c r="S32" s="898">
        <f t="shared" ref="S32:S39" si="6">SUM(E32,J32,O32)</f>
        <v>0</v>
      </c>
      <c r="T32" s="890" t="s">
        <v>653</v>
      </c>
      <c r="U32" s="890" t="s">
        <v>653</v>
      </c>
      <c r="V32" s="899" t="str">
        <f t="shared" si="0"/>
        <v>0</v>
      </c>
      <c r="W32" s="892" t="s">
        <v>653</v>
      </c>
      <c r="X32" s="69"/>
      <c r="Y32" s="69"/>
      <c r="Z32" s="127"/>
      <c r="AA32" s="127"/>
      <c r="AB32" s="127"/>
      <c r="AC32" s="127"/>
      <c r="AD32" s="127"/>
      <c r="AE32" s="127"/>
      <c r="AF32" s="127"/>
    </row>
    <row r="33" spans="1:32" s="2" customFormat="1">
      <c r="A33" s="893" t="s">
        <v>1500</v>
      </c>
      <c r="B33" s="896"/>
      <c r="C33" s="884"/>
      <c r="D33" s="885" t="s">
        <v>653</v>
      </c>
      <c r="E33" s="886"/>
      <c r="F33" s="887" t="s">
        <v>653</v>
      </c>
      <c r="G33" s="886"/>
      <c r="H33" s="884"/>
      <c r="I33" s="885" t="s">
        <v>653</v>
      </c>
      <c r="J33" s="886"/>
      <c r="K33" s="887" t="s">
        <v>653</v>
      </c>
      <c r="L33" s="886"/>
      <c r="M33" s="884"/>
      <c r="N33" s="885" t="s">
        <v>653</v>
      </c>
      <c r="O33" s="886"/>
      <c r="P33" s="887" t="s">
        <v>653</v>
      </c>
      <c r="Q33" s="886"/>
      <c r="R33" s="897">
        <f t="shared" si="5"/>
        <v>0</v>
      </c>
      <c r="S33" s="898">
        <f t="shared" si="6"/>
        <v>0</v>
      </c>
      <c r="T33" s="890" t="s">
        <v>653</v>
      </c>
      <c r="U33" s="890" t="s">
        <v>653</v>
      </c>
      <c r="V33" s="899" t="str">
        <f t="shared" si="0"/>
        <v>0</v>
      </c>
      <c r="W33" s="892" t="s">
        <v>653</v>
      </c>
      <c r="X33" s="69"/>
      <c r="Y33" s="69"/>
      <c r="Z33" s="127"/>
      <c r="AA33" s="127"/>
      <c r="AB33" s="127"/>
      <c r="AC33" s="127"/>
      <c r="AD33" s="127"/>
      <c r="AE33" s="127"/>
      <c r="AF33" s="127"/>
    </row>
    <row r="34" spans="1:32" s="2" customFormat="1">
      <c r="A34" s="893" t="s">
        <v>1501</v>
      </c>
      <c r="B34" s="896"/>
      <c r="C34" s="884"/>
      <c r="D34" s="885" t="s">
        <v>653</v>
      </c>
      <c r="E34" s="886"/>
      <c r="F34" s="887" t="s">
        <v>653</v>
      </c>
      <c r="G34" s="886"/>
      <c r="H34" s="884"/>
      <c r="I34" s="885" t="s">
        <v>653</v>
      </c>
      <c r="J34" s="886"/>
      <c r="K34" s="887" t="s">
        <v>653</v>
      </c>
      <c r="L34" s="886"/>
      <c r="M34" s="884"/>
      <c r="N34" s="885" t="s">
        <v>653</v>
      </c>
      <c r="O34" s="886"/>
      <c r="P34" s="887" t="s">
        <v>653</v>
      </c>
      <c r="Q34" s="886"/>
      <c r="R34" s="897">
        <f t="shared" si="5"/>
        <v>0</v>
      </c>
      <c r="S34" s="898">
        <f t="shared" si="6"/>
        <v>0</v>
      </c>
      <c r="T34" s="890" t="s">
        <v>653</v>
      </c>
      <c r="U34" s="890" t="s">
        <v>653</v>
      </c>
      <c r="V34" s="899" t="str">
        <f t="shared" si="0"/>
        <v>0</v>
      </c>
      <c r="W34" s="892" t="s">
        <v>653</v>
      </c>
      <c r="X34" s="69"/>
      <c r="Y34" s="69"/>
      <c r="Z34" s="127"/>
      <c r="AA34" s="127"/>
      <c r="AB34" s="127"/>
      <c r="AC34" s="127"/>
      <c r="AD34" s="127"/>
      <c r="AE34" s="127"/>
      <c r="AF34" s="127"/>
    </row>
    <row r="35" spans="1:32" s="2" customFormat="1">
      <c r="A35" s="893" t="s">
        <v>1502</v>
      </c>
      <c r="B35" s="896"/>
      <c r="C35" s="884"/>
      <c r="D35" s="885" t="s">
        <v>653</v>
      </c>
      <c r="E35" s="886"/>
      <c r="F35" s="887" t="s">
        <v>653</v>
      </c>
      <c r="G35" s="886"/>
      <c r="H35" s="884"/>
      <c r="I35" s="885" t="s">
        <v>653</v>
      </c>
      <c r="J35" s="886"/>
      <c r="K35" s="887" t="s">
        <v>653</v>
      </c>
      <c r="L35" s="886"/>
      <c r="M35" s="884"/>
      <c r="N35" s="885" t="s">
        <v>653</v>
      </c>
      <c r="O35" s="886"/>
      <c r="P35" s="887" t="s">
        <v>653</v>
      </c>
      <c r="Q35" s="886"/>
      <c r="R35" s="897">
        <f t="shared" si="5"/>
        <v>0</v>
      </c>
      <c r="S35" s="898">
        <f t="shared" si="6"/>
        <v>0</v>
      </c>
      <c r="T35" s="890" t="s">
        <v>653</v>
      </c>
      <c r="U35" s="890" t="s">
        <v>653</v>
      </c>
      <c r="V35" s="899" t="str">
        <f t="shared" si="0"/>
        <v>0</v>
      </c>
      <c r="W35" s="892" t="s">
        <v>653</v>
      </c>
      <c r="X35" s="69"/>
      <c r="Y35" s="69"/>
      <c r="Z35" s="127"/>
      <c r="AA35" s="127"/>
      <c r="AB35" s="127"/>
      <c r="AC35" s="127"/>
      <c r="AD35" s="127"/>
      <c r="AE35" s="127"/>
      <c r="AF35" s="127"/>
    </row>
    <row r="36" spans="1:32" s="2" customFormat="1">
      <c r="A36" s="893" t="s">
        <v>1503</v>
      </c>
      <c r="B36" s="896"/>
      <c r="C36" s="884"/>
      <c r="D36" s="885" t="s">
        <v>653</v>
      </c>
      <c r="E36" s="886"/>
      <c r="F36" s="887" t="s">
        <v>653</v>
      </c>
      <c r="G36" s="886"/>
      <c r="H36" s="884"/>
      <c r="I36" s="885" t="s">
        <v>653</v>
      </c>
      <c r="J36" s="886"/>
      <c r="K36" s="887" t="s">
        <v>653</v>
      </c>
      <c r="L36" s="886"/>
      <c r="M36" s="884"/>
      <c r="N36" s="885" t="s">
        <v>653</v>
      </c>
      <c r="O36" s="886"/>
      <c r="P36" s="887" t="s">
        <v>653</v>
      </c>
      <c r="Q36" s="886"/>
      <c r="R36" s="897">
        <f t="shared" si="5"/>
        <v>0</v>
      </c>
      <c r="S36" s="898">
        <f t="shared" si="6"/>
        <v>0</v>
      </c>
      <c r="T36" s="890" t="s">
        <v>653</v>
      </c>
      <c r="U36" s="890" t="s">
        <v>653</v>
      </c>
      <c r="V36" s="899" t="str">
        <f t="shared" si="0"/>
        <v>0</v>
      </c>
      <c r="W36" s="892" t="s">
        <v>653</v>
      </c>
      <c r="X36" s="69"/>
      <c r="Y36" s="69"/>
      <c r="Z36" s="127"/>
      <c r="AA36" s="127"/>
      <c r="AB36" s="127"/>
      <c r="AC36" s="127"/>
      <c r="AD36" s="127"/>
      <c r="AE36" s="127"/>
      <c r="AF36" s="127"/>
    </row>
    <row r="37" spans="1:32" s="2" customFormat="1">
      <c r="A37" s="893" t="s">
        <v>1504</v>
      </c>
      <c r="B37" s="900"/>
      <c r="C37" s="903"/>
      <c r="D37" s="885" t="s">
        <v>653</v>
      </c>
      <c r="E37" s="904"/>
      <c r="F37" s="887" t="s">
        <v>653</v>
      </c>
      <c r="G37" s="904"/>
      <c r="H37" s="903"/>
      <c r="I37" s="885" t="s">
        <v>653</v>
      </c>
      <c r="J37" s="904"/>
      <c r="K37" s="887" t="s">
        <v>653</v>
      </c>
      <c r="L37" s="904"/>
      <c r="M37" s="903"/>
      <c r="N37" s="885" t="s">
        <v>653</v>
      </c>
      <c r="O37" s="904"/>
      <c r="P37" s="887" t="s">
        <v>653</v>
      </c>
      <c r="Q37" s="904"/>
      <c r="R37" s="897">
        <f t="shared" si="5"/>
        <v>0</v>
      </c>
      <c r="S37" s="898">
        <f t="shared" si="6"/>
        <v>0</v>
      </c>
      <c r="T37" s="890" t="s">
        <v>653</v>
      </c>
      <c r="U37" s="890" t="s">
        <v>653</v>
      </c>
      <c r="V37" s="899" t="str">
        <f t="shared" si="0"/>
        <v>0</v>
      </c>
      <c r="W37" s="892" t="s">
        <v>653</v>
      </c>
      <c r="X37" s="145"/>
      <c r="Y37" s="145"/>
      <c r="Z37" s="146"/>
      <c r="AA37" s="146"/>
      <c r="AB37" s="146"/>
      <c r="AC37" s="146"/>
      <c r="AD37" s="146"/>
      <c r="AE37" s="146"/>
      <c r="AF37" s="146"/>
    </row>
    <row r="38" spans="1:32" s="2" customFormat="1">
      <c r="A38" s="893" t="s">
        <v>1505</v>
      </c>
      <c r="B38" s="900"/>
      <c r="C38" s="903"/>
      <c r="D38" s="885" t="s">
        <v>653</v>
      </c>
      <c r="E38" s="904"/>
      <c r="F38" s="887" t="s">
        <v>653</v>
      </c>
      <c r="G38" s="904"/>
      <c r="H38" s="903"/>
      <c r="I38" s="885" t="s">
        <v>653</v>
      </c>
      <c r="J38" s="904"/>
      <c r="K38" s="887" t="s">
        <v>653</v>
      </c>
      <c r="L38" s="904"/>
      <c r="M38" s="903"/>
      <c r="N38" s="885" t="s">
        <v>653</v>
      </c>
      <c r="O38" s="904"/>
      <c r="P38" s="887" t="s">
        <v>653</v>
      </c>
      <c r="Q38" s="904"/>
      <c r="R38" s="897">
        <f t="shared" si="5"/>
        <v>0</v>
      </c>
      <c r="S38" s="898">
        <f t="shared" si="6"/>
        <v>0</v>
      </c>
      <c r="T38" s="890" t="s">
        <v>653</v>
      </c>
      <c r="U38" s="890" t="s">
        <v>653</v>
      </c>
      <c r="V38" s="899" t="str">
        <f t="shared" si="0"/>
        <v>0</v>
      </c>
      <c r="W38" s="892" t="s">
        <v>653</v>
      </c>
      <c r="X38" s="145"/>
      <c r="Y38" s="145"/>
      <c r="Z38" s="146"/>
      <c r="AA38" s="146"/>
      <c r="AB38" s="146"/>
      <c r="AC38" s="146"/>
      <c r="AD38" s="146"/>
      <c r="AE38" s="146"/>
      <c r="AF38" s="146"/>
    </row>
    <row r="39" spans="1:32" s="2" customFormat="1">
      <c r="A39" s="893" t="s">
        <v>1506</v>
      </c>
      <c r="B39" s="900"/>
      <c r="C39" s="903"/>
      <c r="D39" s="885" t="s">
        <v>653</v>
      </c>
      <c r="E39" s="904"/>
      <c r="F39" s="887" t="s">
        <v>653</v>
      </c>
      <c r="G39" s="904"/>
      <c r="H39" s="903"/>
      <c r="I39" s="885" t="s">
        <v>653</v>
      </c>
      <c r="J39" s="904"/>
      <c r="K39" s="887" t="s">
        <v>653</v>
      </c>
      <c r="L39" s="904"/>
      <c r="M39" s="903"/>
      <c r="N39" s="885" t="s">
        <v>653</v>
      </c>
      <c r="O39" s="904"/>
      <c r="P39" s="887" t="s">
        <v>653</v>
      </c>
      <c r="Q39" s="904"/>
      <c r="R39" s="897">
        <f t="shared" si="5"/>
        <v>0</v>
      </c>
      <c r="S39" s="898">
        <f t="shared" si="6"/>
        <v>0</v>
      </c>
      <c r="T39" s="890" t="s">
        <v>653</v>
      </c>
      <c r="U39" s="890" t="s">
        <v>653</v>
      </c>
      <c r="V39" s="899" t="str">
        <f t="shared" si="0"/>
        <v>0</v>
      </c>
      <c r="W39" s="892" t="s">
        <v>653</v>
      </c>
      <c r="X39" s="147"/>
      <c r="Y39" s="147"/>
      <c r="Z39" s="148"/>
      <c r="AA39" s="148"/>
      <c r="AB39" s="148"/>
      <c r="AC39" s="148"/>
      <c r="AD39" s="148"/>
      <c r="AE39" s="148"/>
      <c r="AF39" s="148"/>
    </row>
    <row r="40" spans="1:32" s="2" customFormat="1">
      <c r="A40" s="893" t="s">
        <v>18</v>
      </c>
      <c r="B40" s="894" t="s">
        <v>1507</v>
      </c>
      <c r="C40" s="888">
        <f>SUM(C41:C48)</f>
        <v>73.69</v>
      </c>
      <c r="D40" s="885" t="s">
        <v>653</v>
      </c>
      <c r="E40" s="895">
        <f>SUM(E41:E48)</f>
        <v>27.75</v>
      </c>
      <c r="F40" s="887" t="s">
        <v>653</v>
      </c>
      <c r="G40" s="895">
        <f>SUM(G41:G48)</f>
        <v>0</v>
      </c>
      <c r="H40" s="888">
        <f>SUM(H41:H48)</f>
        <v>0</v>
      </c>
      <c r="I40" s="885" t="s">
        <v>653</v>
      </c>
      <c r="J40" s="895">
        <f>SUM(J41:J48)</f>
        <v>0</v>
      </c>
      <c r="K40" s="887" t="s">
        <v>653</v>
      </c>
      <c r="L40" s="895">
        <f>SUM(L41:L48)</f>
        <v>0</v>
      </c>
      <c r="M40" s="888">
        <f>SUM(M41:M48)</f>
        <v>0</v>
      </c>
      <c r="N40" s="885" t="s">
        <v>653</v>
      </c>
      <c r="O40" s="895">
        <f>SUM(O41:O48)</f>
        <v>0</v>
      </c>
      <c r="P40" s="887" t="s">
        <v>653</v>
      </c>
      <c r="Q40" s="895">
        <f>SUM(Q41:Q48)</f>
        <v>0</v>
      </c>
      <c r="R40" s="888">
        <f>SUM(R41:R48)</f>
        <v>73.69</v>
      </c>
      <c r="S40" s="889">
        <f>SUM(E40,J40,O40)</f>
        <v>27.75</v>
      </c>
      <c r="T40" s="890" t="s">
        <v>653</v>
      </c>
      <c r="U40" s="890" t="s">
        <v>653</v>
      </c>
      <c r="V40" s="891">
        <f t="shared" si="0"/>
        <v>0.37657755462070841</v>
      </c>
      <c r="W40" s="892" t="s">
        <v>653</v>
      </c>
      <c r="X40" s="69"/>
      <c r="Y40" s="69"/>
      <c r="Z40" s="127"/>
      <c r="AA40" s="127"/>
      <c r="AB40" s="127"/>
      <c r="AC40" s="127"/>
      <c r="AD40" s="127"/>
      <c r="AE40" s="127"/>
      <c r="AF40" s="127"/>
    </row>
    <row r="41" spans="1:32" s="2" customFormat="1">
      <c r="A41" s="893" t="s">
        <v>322</v>
      </c>
      <c r="B41" s="896" t="s">
        <v>1623</v>
      </c>
      <c r="C41" s="884">
        <v>73.69</v>
      </c>
      <c r="D41" s="885" t="s">
        <v>653</v>
      </c>
      <c r="E41" s="886">
        <v>27.75</v>
      </c>
      <c r="F41" s="887" t="s">
        <v>653</v>
      </c>
      <c r="G41" s="886"/>
      <c r="H41" s="884"/>
      <c r="I41" s="885" t="s">
        <v>653</v>
      </c>
      <c r="J41" s="886"/>
      <c r="K41" s="887" t="s">
        <v>653</v>
      </c>
      <c r="L41" s="886"/>
      <c r="M41" s="884"/>
      <c r="N41" s="885" t="s">
        <v>653</v>
      </c>
      <c r="O41" s="886"/>
      <c r="P41" s="887" t="s">
        <v>653</v>
      </c>
      <c r="Q41" s="886"/>
      <c r="R41" s="897">
        <f>SUM(C41,H41,M41)</f>
        <v>73.69</v>
      </c>
      <c r="S41" s="898">
        <f>SUM(E41,J41,O41)</f>
        <v>27.75</v>
      </c>
      <c r="T41" s="890" t="s">
        <v>653</v>
      </c>
      <c r="U41" s="890" t="s">
        <v>653</v>
      </c>
      <c r="V41" s="899">
        <f t="shared" si="0"/>
        <v>0.37657755462070841</v>
      </c>
      <c r="W41" s="892" t="s">
        <v>653</v>
      </c>
      <c r="X41" s="69"/>
      <c r="Y41" s="69"/>
      <c r="Z41" s="127"/>
      <c r="AA41" s="127"/>
      <c r="AB41" s="127"/>
      <c r="AC41" s="127"/>
      <c r="AD41" s="127"/>
      <c r="AE41" s="127"/>
      <c r="AF41" s="127"/>
    </row>
    <row r="42" spans="1:32" s="2" customFormat="1">
      <c r="A42" s="893" t="s">
        <v>324</v>
      </c>
      <c r="B42" s="896" t="s">
        <v>1624</v>
      </c>
      <c r="C42" s="884"/>
      <c r="D42" s="885" t="s">
        <v>653</v>
      </c>
      <c r="E42" s="886"/>
      <c r="F42" s="887" t="s">
        <v>653</v>
      </c>
      <c r="G42" s="886"/>
      <c r="H42" s="884"/>
      <c r="I42" s="885" t="s">
        <v>653</v>
      </c>
      <c r="J42" s="886"/>
      <c r="K42" s="887" t="s">
        <v>653</v>
      </c>
      <c r="L42" s="886"/>
      <c r="M42" s="884"/>
      <c r="N42" s="885" t="s">
        <v>653</v>
      </c>
      <c r="O42" s="886"/>
      <c r="P42" s="887" t="s">
        <v>653</v>
      </c>
      <c r="Q42" s="886"/>
      <c r="R42" s="897">
        <f t="shared" ref="R42:R48" si="7">SUM(C42,H42,M42)</f>
        <v>0</v>
      </c>
      <c r="S42" s="898">
        <f t="shared" ref="S42:S48" si="8">SUM(E42,J42,O42)</f>
        <v>0</v>
      </c>
      <c r="T42" s="890" t="s">
        <v>653</v>
      </c>
      <c r="U42" s="890" t="s">
        <v>653</v>
      </c>
      <c r="V42" s="899" t="str">
        <f t="shared" si="0"/>
        <v>0</v>
      </c>
      <c r="W42" s="892" t="s">
        <v>653</v>
      </c>
      <c r="X42" s="69"/>
      <c r="Y42" s="69"/>
      <c r="Z42" s="127"/>
      <c r="AA42" s="127"/>
      <c r="AB42" s="127"/>
      <c r="AC42" s="127"/>
      <c r="AD42" s="127"/>
      <c r="AE42" s="127"/>
      <c r="AF42" s="127"/>
    </row>
    <row r="43" spans="1:32" s="2" customFormat="1">
      <c r="A43" s="893" t="s">
        <v>1508</v>
      </c>
      <c r="B43" s="896"/>
      <c r="C43" s="884"/>
      <c r="D43" s="885" t="s">
        <v>653</v>
      </c>
      <c r="E43" s="886"/>
      <c r="F43" s="887" t="s">
        <v>653</v>
      </c>
      <c r="G43" s="886"/>
      <c r="H43" s="884"/>
      <c r="I43" s="885" t="s">
        <v>653</v>
      </c>
      <c r="J43" s="886"/>
      <c r="K43" s="887" t="s">
        <v>653</v>
      </c>
      <c r="L43" s="886"/>
      <c r="M43" s="884"/>
      <c r="N43" s="885" t="s">
        <v>653</v>
      </c>
      <c r="O43" s="886"/>
      <c r="P43" s="887" t="s">
        <v>653</v>
      </c>
      <c r="Q43" s="886"/>
      <c r="R43" s="897">
        <f t="shared" si="7"/>
        <v>0</v>
      </c>
      <c r="S43" s="898">
        <f t="shared" si="8"/>
        <v>0</v>
      </c>
      <c r="T43" s="890" t="s">
        <v>653</v>
      </c>
      <c r="U43" s="890" t="s">
        <v>653</v>
      </c>
      <c r="V43" s="899" t="str">
        <f t="shared" si="0"/>
        <v>0</v>
      </c>
      <c r="W43" s="892" t="s">
        <v>653</v>
      </c>
      <c r="X43" s="69"/>
      <c r="Y43" s="69"/>
      <c r="Z43" s="127"/>
      <c r="AA43" s="127"/>
      <c r="AB43" s="127"/>
      <c r="AC43" s="127"/>
      <c r="AD43" s="127"/>
      <c r="AE43" s="127"/>
      <c r="AF43" s="127"/>
    </row>
    <row r="44" spans="1:32" s="2" customFormat="1">
      <c r="A44" s="893" t="s">
        <v>1509</v>
      </c>
      <c r="B44" s="896"/>
      <c r="C44" s="884"/>
      <c r="D44" s="885" t="s">
        <v>653</v>
      </c>
      <c r="E44" s="886"/>
      <c r="F44" s="887" t="s">
        <v>653</v>
      </c>
      <c r="G44" s="886"/>
      <c r="H44" s="884"/>
      <c r="I44" s="885" t="s">
        <v>653</v>
      </c>
      <c r="J44" s="886"/>
      <c r="K44" s="887" t="s">
        <v>653</v>
      </c>
      <c r="L44" s="886"/>
      <c r="M44" s="884"/>
      <c r="N44" s="885" t="s">
        <v>653</v>
      </c>
      <c r="O44" s="886"/>
      <c r="P44" s="887" t="s">
        <v>653</v>
      </c>
      <c r="Q44" s="886"/>
      <c r="R44" s="897">
        <f t="shared" si="7"/>
        <v>0</v>
      </c>
      <c r="S44" s="898">
        <f t="shared" si="8"/>
        <v>0</v>
      </c>
      <c r="T44" s="890" t="s">
        <v>653</v>
      </c>
      <c r="U44" s="890" t="s">
        <v>653</v>
      </c>
      <c r="V44" s="899" t="str">
        <f t="shared" si="0"/>
        <v>0</v>
      </c>
      <c r="W44" s="892" t="s">
        <v>653</v>
      </c>
      <c r="X44" s="69"/>
      <c r="Y44" s="69"/>
      <c r="Z44" s="127"/>
      <c r="AA44" s="127"/>
      <c r="AB44" s="127"/>
      <c r="AC44" s="127"/>
      <c r="AD44" s="127"/>
      <c r="AE44" s="127"/>
      <c r="AF44" s="127"/>
    </row>
    <row r="45" spans="1:32" s="2" customFormat="1">
      <c r="A45" s="893" t="s">
        <v>1510</v>
      </c>
      <c r="B45" s="896"/>
      <c r="C45" s="884"/>
      <c r="D45" s="885" t="s">
        <v>653</v>
      </c>
      <c r="E45" s="886"/>
      <c r="F45" s="887" t="s">
        <v>653</v>
      </c>
      <c r="G45" s="886"/>
      <c r="H45" s="884"/>
      <c r="I45" s="885" t="s">
        <v>653</v>
      </c>
      <c r="J45" s="886"/>
      <c r="K45" s="887" t="s">
        <v>653</v>
      </c>
      <c r="L45" s="886"/>
      <c r="M45" s="884"/>
      <c r="N45" s="885" t="s">
        <v>653</v>
      </c>
      <c r="O45" s="886"/>
      <c r="P45" s="887" t="s">
        <v>653</v>
      </c>
      <c r="Q45" s="886"/>
      <c r="R45" s="897">
        <f t="shared" si="7"/>
        <v>0</v>
      </c>
      <c r="S45" s="898">
        <f t="shared" si="8"/>
        <v>0</v>
      </c>
      <c r="T45" s="890" t="s">
        <v>653</v>
      </c>
      <c r="U45" s="890" t="s">
        <v>653</v>
      </c>
      <c r="V45" s="899" t="str">
        <f t="shared" si="0"/>
        <v>0</v>
      </c>
      <c r="W45" s="892" t="s">
        <v>653</v>
      </c>
      <c r="X45" s="69"/>
      <c r="Y45" s="69"/>
      <c r="Z45" s="127"/>
      <c r="AA45" s="127"/>
      <c r="AB45" s="127"/>
      <c r="AC45" s="127"/>
      <c r="AD45" s="127"/>
      <c r="AE45" s="127"/>
      <c r="AF45" s="127"/>
    </row>
    <row r="46" spans="1:32" s="2" customFormat="1">
      <c r="A46" s="893" t="s">
        <v>1511</v>
      </c>
      <c r="B46" s="896"/>
      <c r="C46" s="884"/>
      <c r="D46" s="885" t="s">
        <v>653</v>
      </c>
      <c r="E46" s="886"/>
      <c r="F46" s="887" t="s">
        <v>653</v>
      </c>
      <c r="G46" s="886"/>
      <c r="H46" s="884"/>
      <c r="I46" s="885" t="s">
        <v>653</v>
      </c>
      <c r="J46" s="886"/>
      <c r="K46" s="887" t="s">
        <v>653</v>
      </c>
      <c r="L46" s="886"/>
      <c r="M46" s="884"/>
      <c r="N46" s="885" t="s">
        <v>653</v>
      </c>
      <c r="O46" s="886"/>
      <c r="P46" s="887" t="s">
        <v>653</v>
      </c>
      <c r="Q46" s="886"/>
      <c r="R46" s="897">
        <f t="shared" si="7"/>
        <v>0</v>
      </c>
      <c r="S46" s="898">
        <f t="shared" si="8"/>
        <v>0</v>
      </c>
      <c r="T46" s="890" t="s">
        <v>653</v>
      </c>
      <c r="U46" s="890" t="s">
        <v>653</v>
      </c>
      <c r="V46" s="899" t="str">
        <f t="shared" si="0"/>
        <v>0</v>
      </c>
      <c r="W46" s="892" t="s">
        <v>653</v>
      </c>
      <c r="X46" s="69"/>
      <c r="Y46" s="69"/>
      <c r="Z46" s="127"/>
      <c r="AA46" s="127"/>
      <c r="AB46" s="127"/>
      <c r="AC46" s="127"/>
      <c r="AD46" s="127"/>
      <c r="AE46" s="127"/>
      <c r="AF46" s="127"/>
    </row>
    <row r="47" spans="1:32" s="2" customFormat="1">
      <c r="A47" s="893" t="s">
        <v>1512</v>
      </c>
      <c r="B47" s="900"/>
      <c r="C47" s="901"/>
      <c r="D47" s="885" t="s">
        <v>653</v>
      </c>
      <c r="E47" s="902"/>
      <c r="F47" s="887" t="s">
        <v>653</v>
      </c>
      <c r="G47" s="902"/>
      <c r="H47" s="901"/>
      <c r="I47" s="885" t="s">
        <v>653</v>
      </c>
      <c r="J47" s="902"/>
      <c r="K47" s="887" t="s">
        <v>653</v>
      </c>
      <c r="L47" s="902"/>
      <c r="M47" s="901"/>
      <c r="N47" s="885" t="s">
        <v>653</v>
      </c>
      <c r="O47" s="902"/>
      <c r="P47" s="887" t="s">
        <v>653</v>
      </c>
      <c r="Q47" s="902"/>
      <c r="R47" s="897">
        <f t="shared" si="7"/>
        <v>0</v>
      </c>
      <c r="S47" s="898">
        <f t="shared" si="8"/>
        <v>0</v>
      </c>
      <c r="T47" s="890" t="s">
        <v>653</v>
      </c>
      <c r="U47" s="890" t="s">
        <v>653</v>
      </c>
      <c r="V47" s="899" t="str">
        <f t="shared" si="0"/>
        <v>0</v>
      </c>
      <c r="W47" s="892" t="s">
        <v>653</v>
      </c>
      <c r="X47" s="145"/>
      <c r="Y47" s="145"/>
      <c r="Z47" s="146"/>
      <c r="AA47" s="146"/>
      <c r="AB47" s="146"/>
      <c r="AC47" s="146"/>
      <c r="AD47" s="146"/>
      <c r="AE47" s="146"/>
      <c r="AF47" s="146"/>
    </row>
    <row r="48" spans="1:32" s="2" customFormat="1">
      <c r="A48" s="893" t="s">
        <v>1513</v>
      </c>
      <c r="B48" s="900"/>
      <c r="C48" s="901"/>
      <c r="D48" s="885" t="s">
        <v>653</v>
      </c>
      <c r="E48" s="902"/>
      <c r="F48" s="887" t="s">
        <v>653</v>
      </c>
      <c r="G48" s="902"/>
      <c r="H48" s="901"/>
      <c r="I48" s="885" t="s">
        <v>653</v>
      </c>
      <c r="J48" s="902"/>
      <c r="K48" s="887" t="s">
        <v>653</v>
      </c>
      <c r="L48" s="902"/>
      <c r="M48" s="901"/>
      <c r="N48" s="885" t="s">
        <v>653</v>
      </c>
      <c r="O48" s="902"/>
      <c r="P48" s="887" t="s">
        <v>653</v>
      </c>
      <c r="Q48" s="902"/>
      <c r="R48" s="897">
        <f t="shared" si="7"/>
        <v>0</v>
      </c>
      <c r="S48" s="898">
        <f t="shared" si="8"/>
        <v>0</v>
      </c>
      <c r="T48" s="890" t="s">
        <v>653</v>
      </c>
      <c r="U48" s="890" t="s">
        <v>653</v>
      </c>
      <c r="V48" s="899" t="str">
        <f t="shared" si="0"/>
        <v>0</v>
      </c>
      <c r="W48" s="892" t="s">
        <v>653</v>
      </c>
      <c r="X48" s="145"/>
      <c r="Y48" s="145"/>
      <c r="Z48" s="146"/>
      <c r="AA48" s="146"/>
      <c r="AB48" s="146"/>
      <c r="AC48" s="146"/>
      <c r="AD48" s="146"/>
      <c r="AE48" s="146"/>
      <c r="AF48" s="146"/>
    </row>
    <row r="49" spans="1:32" s="2" customFormat="1">
      <c r="A49" s="893" t="s">
        <v>20</v>
      </c>
      <c r="B49" s="883" t="s">
        <v>1514</v>
      </c>
      <c r="C49" s="905">
        <f>SUM(C50:C56)</f>
        <v>0</v>
      </c>
      <c r="D49" s="906" t="s">
        <v>653</v>
      </c>
      <c r="E49" s="907">
        <f>SUM(E50:E56)</f>
        <v>0</v>
      </c>
      <c r="F49" s="908" t="s">
        <v>653</v>
      </c>
      <c r="G49" s="907">
        <f>SUM(G50:G56)</f>
        <v>0</v>
      </c>
      <c r="H49" s="905">
        <f>SUM(H50:H56)</f>
        <v>0</v>
      </c>
      <c r="I49" s="906" t="s">
        <v>653</v>
      </c>
      <c r="J49" s="907">
        <f>SUM(J50:J56)</f>
        <v>0</v>
      </c>
      <c r="K49" s="908" t="s">
        <v>653</v>
      </c>
      <c r="L49" s="907">
        <f>SUM(L50:L56)</f>
        <v>0</v>
      </c>
      <c r="M49" s="905">
        <f>SUM(M50:M56)</f>
        <v>0</v>
      </c>
      <c r="N49" s="906" t="s">
        <v>653</v>
      </c>
      <c r="O49" s="907">
        <f>SUM(O50:O56)</f>
        <v>0</v>
      </c>
      <c r="P49" s="908" t="s">
        <v>653</v>
      </c>
      <c r="Q49" s="907">
        <f>SUM(Q50:Q56)</f>
        <v>0</v>
      </c>
      <c r="R49" s="905">
        <f>SUM(C49,H49,M49)</f>
        <v>0</v>
      </c>
      <c r="S49" s="889">
        <f>SUM(E49,J49,O49)</f>
        <v>0</v>
      </c>
      <c r="T49" s="909" t="s">
        <v>653</v>
      </c>
      <c r="U49" s="909" t="s">
        <v>653</v>
      </c>
      <c r="V49" s="891" t="str">
        <f t="shared" si="0"/>
        <v>0</v>
      </c>
      <c r="W49" s="910" t="s">
        <v>653</v>
      </c>
      <c r="X49" s="145"/>
      <c r="Y49" s="145"/>
      <c r="Z49" s="146"/>
      <c r="AA49" s="146"/>
      <c r="AB49" s="146"/>
      <c r="AC49" s="146"/>
      <c r="AD49" s="146"/>
      <c r="AE49" s="146"/>
      <c r="AF49" s="146"/>
    </row>
    <row r="50" spans="1:32" s="2" customFormat="1">
      <c r="A50" s="809" t="s">
        <v>742</v>
      </c>
      <c r="B50" s="911" t="s">
        <v>1515</v>
      </c>
      <c r="C50" s="884"/>
      <c r="D50" s="885" t="s">
        <v>653</v>
      </c>
      <c r="E50" s="912"/>
      <c r="F50" s="887" t="s">
        <v>653</v>
      </c>
      <c r="G50" s="886"/>
      <c r="H50" s="884"/>
      <c r="I50" s="885" t="s">
        <v>653</v>
      </c>
      <c r="J50" s="912"/>
      <c r="K50" s="887" t="s">
        <v>653</v>
      </c>
      <c r="L50" s="886"/>
      <c r="M50" s="884"/>
      <c r="N50" s="885" t="s">
        <v>653</v>
      </c>
      <c r="O50" s="912"/>
      <c r="P50" s="887" t="s">
        <v>653</v>
      </c>
      <c r="Q50" s="886"/>
      <c r="R50" s="913">
        <f>SUM(C50,H50,M50)</f>
        <v>0</v>
      </c>
      <c r="S50" s="898">
        <f>SUM(E50,J50,O50)</f>
        <v>0</v>
      </c>
      <c r="T50" s="887" t="s">
        <v>653</v>
      </c>
      <c r="U50" s="890" t="s">
        <v>653</v>
      </c>
      <c r="V50" s="899" t="str">
        <f t="shared" si="0"/>
        <v>0</v>
      </c>
      <c r="W50" s="892" t="s">
        <v>653</v>
      </c>
      <c r="X50" s="145"/>
      <c r="Y50" s="145"/>
      <c r="Z50" s="146"/>
      <c r="AA50" s="146"/>
      <c r="AB50" s="146"/>
      <c r="AC50" s="146"/>
      <c r="AD50" s="146"/>
      <c r="AE50" s="146"/>
      <c r="AF50" s="146"/>
    </row>
    <row r="51" spans="1:32" s="2" customFormat="1">
      <c r="A51" s="809" t="s">
        <v>743</v>
      </c>
      <c r="B51" s="911" t="s">
        <v>1516</v>
      </c>
      <c r="C51" s="884"/>
      <c r="D51" s="885" t="s">
        <v>653</v>
      </c>
      <c r="E51" s="912"/>
      <c r="F51" s="887" t="s">
        <v>653</v>
      </c>
      <c r="G51" s="886"/>
      <c r="H51" s="884"/>
      <c r="I51" s="885" t="s">
        <v>653</v>
      </c>
      <c r="J51" s="912"/>
      <c r="K51" s="887" t="s">
        <v>653</v>
      </c>
      <c r="L51" s="886"/>
      <c r="M51" s="884"/>
      <c r="N51" s="885" t="s">
        <v>653</v>
      </c>
      <c r="O51" s="912"/>
      <c r="P51" s="887" t="s">
        <v>653</v>
      </c>
      <c r="Q51" s="886"/>
      <c r="R51" s="913">
        <f t="shared" ref="R51:R56" si="9">SUM(C51,H51,M51)</f>
        <v>0</v>
      </c>
      <c r="S51" s="898">
        <f t="shared" ref="S51:S56" si="10">SUM(E51,J51,O51)</f>
        <v>0</v>
      </c>
      <c r="T51" s="887" t="s">
        <v>653</v>
      </c>
      <c r="U51" s="890" t="s">
        <v>653</v>
      </c>
      <c r="V51" s="899" t="str">
        <f t="shared" si="0"/>
        <v>0</v>
      </c>
      <c r="W51" s="892" t="s">
        <v>653</v>
      </c>
      <c r="X51" s="145"/>
      <c r="Y51" s="145"/>
      <c r="Z51" s="146"/>
      <c r="AA51" s="146"/>
      <c r="AB51" s="146"/>
      <c r="AC51" s="146"/>
      <c r="AD51" s="146"/>
      <c r="AE51" s="146"/>
      <c r="AF51" s="146"/>
    </row>
    <row r="52" spans="1:32" s="2" customFormat="1">
      <c r="A52" s="809" t="s">
        <v>745</v>
      </c>
      <c r="B52" s="911" t="s">
        <v>1517</v>
      </c>
      <c r="C52" s="884"/>
      <c r="D52" s="885" t="s">
        <v>653</v>
      </c>
      <c r="E52" s="912"/>
      <c r="F52" s="887" t="s">
        <v>653</v>
      </c>
      <c r="G52" s="886"/>
      <c r="H52" s="884"/>
      <c r="I52" s="885" t="s">
        <v>653</v>
      </c>
      <c r="J52" s="912"/>
      <c r="K52" s="887" t="s">
        <v>653</v>
      </c>
      <c r="L52" s="886"/>
      <c r="M52" s="884"/>
      <c r="N52" s="885" t="s">
        <v>653</v>
      </c>
      <c r="O52" s="912"/>
      <c r="P52" s="887" t="s">
        <v>653</v>
      </c>
      <c r="Q52" s="886"/>
      <c r="R52" s="913">
        <f t="shared" si="9"/>
        <v>0</v>
      </c>
      <c r="S52" s="898">
        <f t="shared" si="10"/>
        <v>0</v>
      </c>
      <c r="T52" s="887" t="s">
        <v>653</v>
      </c>
      <c r="U52" s="890" t="s">
        <v>653</v>
      </c>
      <c r="V52" s="899" t="str">
        <f t="shared" si="0"/>
        <v>0</v>
      </c>
      <c r="W52" s="892" t="s">
        <v>653</v>
      </c>
      <c r="X52" s="145"/>
      <c r="Y52" s="145"/>
      <c r="Z52" s="146"/>
      <c r="AA52" s="146"/>
      <c r="AB52" s="146"/>
      <c r="AC52" s="146"/>
      <c r="AD52" s="146"/>
      <c r="AE52" s="146"/>
      <c r="AF52" s="146"/>
    </row>
    <row r="53" spans="1:32" s="2" customFormat="1">
      <c r="A53" s="809" t="s">
        <v>1518</v>
      </c>
      <c r="B53" s="911" t="s">
        <v>1519</v>
      </c>
      <c r="C53" s="884"/>
      <c r="D53" s="885" t="s">
        <v>653</v>
      </c>
      <c r="E53" s="912"/>
      <c r="F53" s="887" t="s">
        <v>653</v>
      </c>
      <c r="G53" s="886"/>
      <c r="H53" s="884"/>
      <c r="I53" s="885" t="s">
        <v>653</v>
      </c>
      <c r="J53" s="912"/>
      <c r="K53" s="887" t="s">
        <v>653</v>
      </c>
      <c r="L53" s="886"/>
      <c r="M53" s="884"/>
      <c r="N53" s="885" t="s">
        <v>653</v>
      </c>
      <c r="O53" s="912"/>
      <c r="P53" s="887" t="s">
        <v>653</v>
      </c>
      <c r="Q53" s="886"/>
      <c r="R53" s="913">
        <f t="shared" si="9"/>
        <v>0</v>
      </c>
      <c r="S53" s="898">
        <f t="shared" si="10"/>
        <v>0</v>
      </c>
      <c r="T53" s="887" t="s">
        <v>653</v>
      </c>
      <c r="U53" s="890" t="s">
        <v>653</v>
      </c>
      <c r="V53" s="899" t="str">
        <f t="shared" si="0"/>
        <v>0</v>
      </c>
      <c r="W53" s="892" t="s">
        <v>653</v>
      </c>
      <c r="X53" s="145"/>
      <c r="Y53" s="145"/>
      <c r="Z53" s="146"/>
      <c r="AA53" s="146"/>
      <c r="AB53" s="146"/>
      <c r="AC53" s="146"/>
      <c r="AD53" s="146"/>
      <c r="AE53" s="146"/>
      <c r="AF53" s="146"/>
    </row>
    <row r="54" spans="1:32" s="2" customFormat="1">
      <c r="A54" s="809" t="s">
        <v>1520</v>
      </c>
      <c r="B54" s="914"/>
      <c r="C54" s="884"/>
      <c r="D54" s="885" t="s">
        <v>653</v>
      </c>
      <c r="E54" s="912"/>
      <c r="F54" s="887" t="s">
        <v>653</v>
      </c>
      <c r="G54" s="886"/>
      <c r="H54" s="884"/>
      <c r="I54" s="885" t="s">
        <v>653</v>
      </c>
      <c r="J54" s="912"/>
      <c r="K54" s="887" t="s">
        <v>653</v>
      </c>
      <c r="L54" s="886"/>
      <c r="M54" s="884"/>
      <c r="N54" s="885" t="s">
        <v>653</v>
      </c>
      <c r="O54" s="912"/>
      <c r="P54" s="887" t="s">
        <v>653</v>
      </c>
      <c r="Q54" s="886"/>
      <c r="R54" s="913">
        <f t="shared" si="9"/>
        <v>0</v>
      </c>
      <c r="S54" s="898">
        <f t="shared" si="10"/>
        <v>0</v>
      </c>
      <c r="T54" s="887" t="s">
        <v>653</v>
      </c>
      <c r="U54" s="890" t="s">
        <v>653</v>
      </c>
      <c r="V54" s="899" t="str">
        <f t="shared" si="0"/>
        <v>0</v>
      </c>
      <c r="W54" s="892" t="s">
        <v>653</v>
      </c>
      <c r="X54" s="145"/>
      <c r="Y54" s="145"/>
      <c r="Z54" s="146"/>
      <c r="AA54" s="146"/>
      <c r="AB54" s="146"/>
      <c r="AC54" s="146"/>
      <c r="AD54" s="146"/>
      <c r="AE54" s="146"/>
      <c r="AF54" s="146"/>
    </row>
    <row r="55" spans="1:32" s="2" customFormat="1">
      <c r="A55" s="809" t="s">
        <v>1521</v>
      </c>
      <c r="B55" s="914"/>
      <c r="C55" s="884"/>
      <c r="D55" s="885" t="s">
        <v>653</v>
      </c>
      <c r="E55" s="912"/>
      <c r="F55" s="887" t="s">
        <v>653</v>
      </c>
      <c r="G55" s="886"/>
      <c r="H55" s="884"/>
      <c r="I55" s="885" t="s">
        <v>653</v>
      </c>
      <c r="J55" s="912"/>
      <c r="K55" s="887" t="s">
        <v>653</v>
      </c>
      <c r="L55" s="886"/>
      <c r="M55" s="884"/>
      <c r="N55" s="885" t="s">
        <v>653</v>
      </c>
      <c r="O55" s="912"/>
      <c r="P55" s="887" t="s">
        <v>653</v>
      </c>
      <c r="Q55" s="886"/>
      <c r="R55" s="913">
        <f t="shared" si="9"/>
        <v>0</v>
      </c>
      <c r="S55" s="898">
        <f t="shared" si="10"/>
        <v>0</v>
      </c>
      <c r="T55" s="887" t="s">
        <v>653</v>
      </c>
      <c r="U55" s="890" t="s">
        <v>653</v>
      </c>
      <c r="V55" s="899" t="str">
        <f t="shared" si="0"/>
        <v>0</v>
      </c>
      <c r="W55" s="892" t="s">
        <v>653</v>
      </c>
      <c r="X55" s="145"/>
      <c r="Y55" s="145"/>
      <c r="Z55" s="146"/>
      <c r="AA55" s="146"/>
      <c r="AB55" s="146"/>
      <c r="AC55" s="146"/>
      <c r="AD55" s="146"/>
      <c r="AE55" s="146"/>
      <c r="AF55" s="146"/>
    </row>
    <row r="56" spans="1:32" s="2" customFormat="1" ht="15.75" thickBot="1">
      <c r="A56" s="893" t="s">
        <v>1522</v>
      </c>
      <c r="B56" s="900"/>
      <c r="C56" s="915"/>
      <c r="D56" s="916" t="s">
        <v>653</v>
      </c>
      <c r="E56" s="917"/>
      <c r="F56" s="918" t="s">
        <v>653</v>
      </c>
      <c r="G56" s="919"/>
      <c r="H56" s="915"/>
      <c r="I56" s="916" t="s">
        <v>653</v>
      </c>
      <c r="J56" s="917"/>
      <c r="K56" s="918" t="s">
        <v>653</v>
      </c>
      <c r="L56" s="919"/>
      <c r="M56" s="915"/>
      <c r="N56" s="916" t="s">
        <v>653</v>
      </c>
      <c r="O56" s="917"/>
      <c r="P56" s="918" t="s">
        <v>653</v>
      </c>
      <c r="Q56" s="919"/>
      <c r="R56" s="913">
        <f t="shared" si="9"/>
        <v>0</v>
      </c>
      <c r="S56" s="898">
        <f t="shared" si="10"/>
        <v>0</v>
      </c>
      <c r="T56" s="908" t="s">
        <v>653</v>
      </c>
      <c r="U56" s="909" t="s">
        <v>653</v>
      </c>
      <c r="V56" s="920" t="str">
        <f t="shared" si="0"/>
        <v>0</v>
      </c>
      <c r="W56" s="921" t="s">
        <v>653</v>
      </c>
      <c r="X56" s="145"/>
      <c r="Y56" s="145"/>
      <c r="Z56" s="146"/>
      <c r="AA56" s="146"/>
      <c r="AB56" s="146"/>
      <c r="AC56" s="146"/>
      <c r="AD56" s="146"/>
      <c r="AE56" s="146"/>
      <c r="AF56" s="146"/>
    </row>
    <row r="57" spans="1:32" s="2" customFormat="1" ht="15.75" thickBot="1">
      <c r="A57" s="922" t="s">
        <v>351</v>
      </c>
      <c r="B57" s="923" t="s">
        <v>1523</v>
      </c>
      <c r="C57" s="924">
        <f>C11-C58</f>
        <v>14.480000000000018</v>
      </c>
      <c r="D57" s="925" t="s">
        <v>653</v>
      </c>
      <c r="E57" s="926">
        <f>E11-E58</f>
        <v>48.670000000000016</v>
      </c>
      <c r="F57" s="927" t="s">
        <v>653</v>
      </c>
      <c r="G57" s="928" t="s">
        <v>653</v>
      </c>
      <c r="H57" s="924">
        <f>H11-H58</f>
        <v>0</v>
      </c>
      <c r="I57" s="925" t="s">
        <v>653</v>
      </c>
      <c r="J57" s="926">
        <f>J11-J58</f>
        <v>0</v>
      </c>
      <c r="K57" s="927" t="s">
        <v>653</v>
      </c>
      <c r="L57" s="928" t="s">
        <v>653</v>
      </c>
      <c r="M57" s="924">
        <f>M11-M58</f>
        <v>0</v>
      </c>
      <c r="N57" s="925" t="s">
        <v>653</v>
      </c>
      <c r="O57" s="926">
        <f>O11-O58</f>
        <v>0</v>
      </c>
      <c r="P57" s="929" t="s">
        <v>653</v>
      </c>
      <c r="Q57" s="930" t="s">
        <v>653</v>
      </c>
      <c r="R57" s="931" t="s">
        <v>653</v>
      </c>
      <c r="S57" s="932" t="s">
        <v>653</v>
      </c>
      <c r="T57" s="933" t="s">
        <v>653</v>
      </c>
      <c r="U57" s="934" t="s">
        <v>653</v>
      </c>
      <c r="V57" s="935" t="s">
        <v>653</v>
      </c>
      <c r="W57" s="936" t="s">
        <v>653</v>
      </c>
      <c r="X57" s="145"/>
      <c r="Y57" s="145"/>
      <c r="Z57" s="146"/>
      <c r="AA57" s="146"/>
      <c r="AB57" s="146"/>
      <c r="AC57" s="146"/>
      <c r="AD57" s="146"/>
      <c r="AE57" s="146"/>
      <c r="AF57" s="146"/>
    </row>
    <row r="58" spans="1:32" s="2" customFormat="1">
      <c r="A58" s="937" t="s">
        <v>364</v>
      </c>
      <c r="B58" s="938" t="s">
        <v>1492</v>
      </c>
      <c r="C58" s="939">
        <f>SUM(C59,C90)</f>
        <v>238.64</v>
      </c>
      <c r="D58" s="940">
        <f t="shared" ref="D58:Q58" si="11">SUM(D59,D90)</f>
        <v>20</v>
      </c>
      <c r="E58" s="941">
        <f t="shared" si="11"/>
        <v>174.28999999999996</v>
      </c>
      <c r="F58" s="942">
        <f t="shared" si="11"/>
        <v>74.099999999999994</v>
      </c>
      <c r="G58" s="939">
        <f t="shared" si="11"/>
        <v>120.18999999999998</v>
      </c>
      <c r="H58" s="939">
        <f t="shared" si="11"/>
        <v>0</v>
      </c>
      <c r="I58" s="940">
        <f t="shared" si="11"/>
        <v>0</v>
      </c>
      <c r="J58" s="941">
        <f t="shared" si="11"/>
        <v>0</v>
      </c>
      <c r="K58" s="942">
        <f t="shared" si="11"/>
        <v>0</v>
      </c>
      <c r="L58" s="939">
        <f t="shared" si="11"/>
        <v>0</v>
      </c>
      <c r="M58" s="939">
        <f t="shared" si="11"/>
        <v>0</v>
      </c>
      <c r="N58" s="940">
        <f t="shared" si="11"/>
        <v>0</v>
      </c>
      <c r="O58" s="941">
        <f t="shared" si="11"/>
        <v>0</v>
      </c>
      <c r="P58" s="942">
        <f t="shared" si="11"/>
        <v>0</v>
      </c>
      <c r="Q58" s="943">
        <f t="shared" si="11"/>
        <v>0</v>
      </c>
      <c r="R58" s="944">
        <f>SUM(R59,R90)</f>
        <v>238.64</v>
      </c>
      <c r="S58" s="945" t="s">
        <v>653</v>
      </c>
      <c r="T58" s="946">
        <f>SUM(T59,T90)</f>
        <v>174.28999999999996</v>
      </c>
      <c r="U58" s="947">
        <f>SUM(U59,U90)</f>
        <v>120.18999999999998</v>
      </c>
      <c r="V58" s="940" t="s">
        <v>653</v>
      </c>
      <c r="W58" s="948">
        <f t="shared" ref="W58:W59" si="12">IFERROR(T58/R58,"0")</f>
        <v>0.73034696614146821</v>
      </c>
      <c r="X58" s="69"/>
      <c r="Y58" s="69"/>
      <c r="Z58" s="127"/>
      <c r="AA58" s="127"/>
      <c r="AB58" s="127"/>
      <c r="AC58" s="127"/>
      <c r="AD58" s="127"/>
      <c r="AE58" s="127"/>
      <c r="AF58" s="127"/>
    </row>
    <row r="59" spans="1:32" s="2" customFormat="1">
      <c r="A59" s="949" t="s">
        <v>165</v>
      </c>
      <c r="B59" s="950" t="s">
        <v>1524</v>
      </c>
      <c r="C59" s="951">
        <f t="shared" ref="C59:Q59" si="13">SUM(C60:C89)</f>
        <v>120.85</v>
      </c>
      <c r="D59" s="952">
        <f t="shared" si="13"/>
        <v>20</v>
      </c>
      <c r="E59" s="952">
        <f t="shared" si="13"/>
        <v>54.099999999999994</v>
      </c>
      <c r="F59" s="953">
        <f t="shared" si="13"/>
        <v>74.099999999999994</v>
      </c>
      <c r="G59" s="951">
        <f t="shared" si="13"/>
        <v>0</v>
      </c>
      <c r="H59" s="951">
        <f t="shared" si="13"/>
        <v>0</v>
      </c>
      <c r="I59" s="952">
        <f t="shared" si="13"/>
        <v>0</v>
      </c>
      <c r="J59" s="952">
        <f t="shared" si="13"/>
        <v>0</v>
      </c>
      <c r="K59" s="953">
        <f t="shared" si="13"/>
        <v>0</v>
      </c>
      <c r="L59" s="951">
        <f t="shared" si="13"/>
        <v>0</v>
      </c>
      <c r="M59" s="951">
        <f t="shared" si="13"/>
        <v>0</v>
      </c>
      <c r="N59" s="952">
        <f t="shared" si="13"/>
        <v>0</v>
      </c>
      <c r="O59" s="952">
        <f t="shared" si="13"/>
        <v>0</v>
      </c>
      <c r="P59" s="953">
        <f t="shared" si="13"/>
        <v>0</v>
      </c>
      <c r="Q59" s="951">
        <f t="shared" si="13"/>
        <v>0</v>
      </c>
      <c r="R59" s="954">
        <f>SUM(R60:R89)</f>
        <v>120.85</v>
      </c>
      <c r="S59" s="955" t="s">
        <v>653</v>
      </c>
      <c r="T59" s="956">
        <f>SUM(T60:T89)</f>
        <v>54.099999999999994</v>
      </c>
      <c r="U59" s="957">
        <f>SUM(U60:U89)</f>
        <v>0</v>
      </c>
      <c r="V59" s="955" t="s">
        <v>653</v>
      </c>
      <c r="W59" s="958">
        <f t="shared" si="12"/>
        <v>0.44766239139429043</v>
      </c>
      <c r="X59" s="69"/>
      <c r="Y59" s="69"/>
      <c r="Z59" s="127"/>
      <c r="AA59" s="127"/>
      <c r="AB59" s="127"/>
      <c r="AC59" s="127"/>
      <c r="AD59" s="127"/>
      <c r="AE59" s="127"/>
      <c r="AF59" s="127"/>
    </row>
    <row r="60" spans="1:32" s="2" customFormat="1">
      <c r="A60" s="959" t="s">
        <v>167</v>
      </c>
      <c r="B60" s="896" t="s">
        <v>1623</v>
      </c>
      <c r="C60" s="901">
        <v>120.85</v>
      </c>
      <c r="D60" s="960">
        <v>0</v>
      </c>
      <c r="E60" s="902">
        <v>26.97</v>
      </c>
      <c r="F60" s="902">
        <v>26.97</v>
      </c>
      <c r="G60" s="897">
        <f>D60+E60-F60</f>
        <v>0</v>
      </c>
      <c r="H60" s="901"/>
      <c r="I60" s="960"/>
      <c r="J60" s="902"/>
      <c r="K60" s="902"/>
      <c r="L60" s="897">
        <f>I60+J60-K60</f>
        <v>0</v>
      </c>
      <c r="M60" s="901"/>
      <c r="N60" s="960"/>
      <c r="O60" s="902"/>
      <c r="P60" s="902"/>
      <c r="Q60" s="897">
        <f>N60+O60-P60</f>
        <v>0</v>
      </c>
      <c r="R60" s="961">
        <f>SUM(C60,H60,M60)</f>
        <v>120.85</v>
      </c>
      <c r="S60" s="962" t="s">
        <v>653</v>
      </c>
      <c r="T60" s="535">
        <f>SUM(E60,J60,O60)</f>
        <v>26.97</v>
      </c>
      <c r="U60" s="963">
        <f>SUM(G60,L60,Q60)</f>
        <v>0</v>
      </c>
      <c r="V60" s="962" t="s">
        <v>653</v>
      </c>
      <c r="W60" s="964">
        <f>IFERROR(T60/R60,"0")</f>
        <v>0.2231692180388912</v>
      </c>
      <c r="X60" s="69"/>
      <c r="Y60" s="69"/>
      <c r="Z60" s="127"/>
      <c r="AA60" s="127"/>
      <c r="AB60" s="127"/>
      <c r="AC60" s="127"/>
      <c r="AD60" s="127"/>
      <c r="AE60" s="127"/>
      <c r="AF60" s="127"/>
    </row>
    <row r="61" spans="1:32" s="2" customFormat="1">
      <c r="A61" s="965" t="s">
        <v>485</v>
      </c>
      <c r="B61" s="896" t="s">
        <v>1624</v>
      </c>
      <c r="C61" s="901"/>
      <c r="D61" s="960">
        <v>0</v>
      </c>
      <c r="E61" s="902">
        <v>10</v>
      </c>
      <c r="F61" s="902">
        <v>10</v>
      </c>
      <c r="G61" s="897">
        <f t="shared" ref="G61:G89" si="14">D61+E61-F61</f>
        <v>0</v>
      </c>
      <c r="H61" s="901"/>
      <c r="I61" s="960"/>
      <c r="J61" s="902"/>
      <c r="K61" s="902"/>
      <c r="L61" s="897">
        <f t="shared" ref="L61:L89" si="15">I61+J61-K61</f>
        <v>0</v>
      </c>
      <c r="M61" s="901"/>
      <c r="N61" s="960"/>
      <c r="O61" s="902"/>
      <c r="P61" s="902"/>
      <c r="Q61" s="897">
        <f t="shared" ref="Q61:Q89" si="16">N61+O61-P61</f>
        <v>0</v>
      </c>
      <c r="R61" s="961">
        <f t="shared" ref="R61:R89" si="17">SUM(C61,H61,M61)</f>
        <v>0</v>
      </c>
      <c r="S61" s="962" t="s">
        <v>653</v>
      </c>
      <c r="T61" s="535">
        <f t="shared" ref="T61:T89" si="18">SUM(E61,J61,O61)</f>
        <v>10</v>
      </c>
      <c r="U61" s="963">
        <f t="shared" ref="U61:U89" si="19">SUM(G61,L61,Q61)</f>
        <v>0</v>
      </c>
      <c r="V61" s="962" t="s">
        <v>653</v>
      </c>
      <c r="W61" s="964" t="str">
        <f t="shared" ref="W61:W89" si="20">IFERROR(T61/R61,"0")</f>
        <v>0</v>
      </c>
      <c r="X61" s="69"/>
      <c r="Y61" s="69"/>
      <c r="Z61" s="127"/>
      <c r="AA61" s="127"/>
      <c r="AB61" s="127"/>
      <c r="AC61" s="127"/>
      <c r="AD61" s="127"/>
      <c r="AE61" s="127"/>
      <c r="AF61" s="127"/>
    </row>
    <row r="62" spans="1:32" s="2" customFormat="1">
      <c r="A62" s="965" t="s">
        <v>686</v>
      </c>
      <c r="B62" s="966" t="s">
        <v>1626</v>
      </c>
      <c r="C62" s="901"/>
      <c r="D62" s="960">
        <v>20</v>
      </c>
      <c r="E62" s="902">
        <v>5.3</v>
      </c>
      <c r="F62" s="902">
        <v>25.3</v>
      </c>
      <c r="G62" s="897">
        <f t="shared" si="14"/>
        <v>0</v>
      </c>
      <c r="H62" s="901"/>
      <c r="I62" s="960"/>
      <c r="J62" s="902"/>
      <c r="K62" s="902"/>
      <c r="L62" s="897">
        <f t="shared" si="15"/>
        <v>0</v>
      </c>
      <c r="M62" s="901"/>
      <c r="N62" s="960"/>
      <c r="O62" s="902"/>
      <c r="P62" s="902"/>
      <c r="Q62" s="897">
        <f t="shared" si="16"/>
        <v>0</v>
      </c>
      <c r="R62" s="961">
        <f t="shared" si="17"/>
        <v>0</v>
      </c>
      <c r="S62" s="962" t="s">
        <v>653</v>
      </c>
      <c r="T62" s="535">
        <f t="shared" si="18"/>
        <v>5.3</v>
      </c>
      <c r="U62" s="963">
        <f t="shared" si="19"/>
        <v>0</v>
      </c>
      <c r="V62" s="962" t="s">
        <v>653</v>
      </c>
      <c r="W62" s="964" t="str">
        <f t="shared" si="20"/>
        <v>0</v>
      </c>
      <c r="X62" s="69"/>
      <c r="Y62" s="69"/>
      <c r="Z62" s="127"/>
      <c r="AA62" s="127"/>
      <c r="AB62" s="127"/>
      <c r="AC62" s="127"/>
      <c r="AD62" s="127"/>
      <c r="AE62" s="127"/>
      <c r="AF62" s="127"/>
    </row>
    <row r="63" spans="1:32" s="2" customFormat="1">
      <c r="A63" s="949" t="s">
        <v>687</v>
      </c>
      <c r="B63" s="966" t="s">
        <v>1627</v>
      </c>
      <c r="C63" s="901"/>
      <c r="D63" s="960">
        <v>0</v>
      </c>
      <c r="E63" s="902">
        <v>11.83</v>
      </c>
      <c r="F63" s="902">
        <v>11.83</v>
      </c>
      <c r="G63" s="897">
        <f t="shared" si="14"/>
        <v>0</v>
      </c>
      <c r="H63" s="901"/>
      <c r="I63" s="960"/>
      <c r="J63" s="902"/>
      <c r="K63" s="902"/>
      <c r="L63" s="897">
        <f t="shared" si="15"/>
        <v>0</v>
      </c>
      <c r="M63" s="901"/>
      <c r="N63" s="960"/>
      <c r="O63" s="902"/>
      <c r="P63" s="902"/>
      <c r="Q63" s="897">
        <f t="shared" si="16"/>
        <v>0</v>
      </c>
      <c r="R63" s="961">
        <f t="shared" si="17"/>
        <v>0</v>
      </c>
      <c r="S63" s="962" t="s">
        <v>653</v>
      </c>
      <c r="T63" s="535">
        <f t="shared" si="18"/>
        <v>11.83</v>
      </c>
      <c r="U63" s="963">
        <f t="shared" si="19"/>
        <v>0</v>
      </c>
      <c r="V63" s="962" t="s">
        <v>653</v>
      </c>
      <c r="W63" s="964" t="str">
        <f t="shared" si="20"/>
        <v>0</v>
      </c>
      <c r="X63" s="69"/>
      <c r="Y63" s="69"/>
      <c r="Z63" s="127"/>
      <c r="AA63" s="127"/>
      <c r="AB63" s="127"/>
      <c r="AC63" s="127"/>
      <c r="AD63" s="127"/>
      <c r="AE63" s="127"/>
      <c r="AF63" s="127"/>
    </row>
    <row r="64" spans="1:32" s="2" customFormat="1">
      <c r="A64" s="949" t="s">
        <v>688</v>
      </c>
      <c r="B64" s="966"/>
      <c r="C64" s="901"/>
      <c r="D64" s="960"/>
      <c r="E64" s="902"/>
      <c r="F64" s="902"/>
      <c r="G64" s="897">
        <f t="shared" si="14"/>
        <v>0</v>
      </c>
      <c r="H64" s="901"/>
      <c r="I64" s="960"/>
      <c r="J64" s="902"/>
      <c r="K64" s="902"/>
      <c r="L64" s="897">
        <f t="shared" si="15"/>
        <v>0</v>
      </c>
      <c r="M64" s="901"/>
      <c r="N64" s="960"/>
      <c r="O64" s="902"/>
      <c r="P64" s="902"/>
      <c r="Q64" s="897">
        <f t="shared" si="16"/>
        <v>0</v>
      </c>
      <c r="R64" s="961">
        <f t="shared" si="17"/>
        <v>0</v>
      </c>
      <c r="S64" s="962" t="s">
        <v>653</v>
      </c>
      <c r="T64" s="535">
        <f t="shared" si="18"/>
        <v>0</v>
      </c>
      <c r="U64" s="963">
        <f t="shared" si="19"/>
        <v>0</v>
      </c>
      <c r="V64" s="962" t="s">
        <v>653</v>
      </c>
      <c r="W64" s="964" t="str">
        <f t="shared" si="20"/>
        <v>0</v>
      </c>
      <c r="X64" s="69"/>
      <c r="Y64" s="69"/>
      <c r="Z64" s="127"/>
      <c r="AA64" s="127"/>
      <c r="AB64" s="127"/>
      <c r="AC64" s="127"/>
      <c r="AD64" s="127"/>
      <c r="AE64" s="127"/>
      <c r="AF64" s="127"/>
    </row>
    <row r="65" spans="1:32" s="2" customFormat="1">
      <c r="A65" s="949" t="s">
        <v>689</v>
      </c>
      <c r="B65" s="966"/>
      <c r="C65" s="901"/>
      <c r="D65" s="960"/>
      <c r="E65" s="902"/>
      <c r="F65" s="902"/>
      <c r="G65" s="897">
        <f t="shared" si="14"/>
        <v>0</v>
      </c>
      <c r="H65" s="901"/>
      <c r="I65" s="960"/>
      <c r="J65" s="902"/>
      <c r="K65" s="902"/>
      <c r="L65" s="897">
        <f t="shared" si="15"/>
        <v>0</v>
      </c>
      <c r="M65" s="901"/>
      <c r="N65" s="960"/>
      <c r="O65" s="902"/>
      <c r="P65" s="902"/>
      <c r="Q65" s="897">
        <f t="shared" si="16"/>
        <v>0</v>
      </c>
      <c r="R65" s="961">
        <f t="shared" si="17"/>
        <v>0</v>
      </c>
      <c r="S65" s="962" t="s">
        <v>653</v>
      </c>
      <c r="T65" s="535">
        <f t="shared" si="18"/>
        <v>0</v>
      </c>
      <c r="U65" s="963">
        <f t="shared" si="19"/>
        <v>0</v>
      </c>
      <c r="V65" s="962" t="s">
        <v>653</v>
      </c>
      <c r="W65" s="964" t="str">
        <f t="shared" si="20"/>
        <v>0</v>
      </c>
      <c r="X65" s="69"/>
      <c r="Y65" s="69"/>
      <c r="Z65" s="127"/>
      <c r="AA65" s="127"/>
      <c r="AB65" s="127"/>
      <c r="AC65" s="127"/>
      <c r="AD65" s="127"/>
      <c r="AE65" s="127"/>
      <c r="AF65" s="127"/>
    </row>
    <row r="66" spans="1:32" s="2" customFormat="1">
      <c r="A66" s="967" t="s">
        <v>690</v>
      </c>
      <c r="B66" s="966"/>
      <c r="C66" s="901"/>
      <c r="D66" s="960"/>
      <c r="E66" s="902"/>
      <c r="F66" s="902"/>
      <c r="G66" s="897">
        <f t="shared" si="14"/>
        <v>0</v>
      </c>
      <c r="H66" s="901"/>
      <c r="I66" s="960"/>
      <c r="J66" s="902"/>
      <c r="K66" s="902"/>
      <c r="L66" s="897">
        <f t="shared" si="15"/>
        <v>0</v>
      </c>
      <c r="M66" s="901"/>
      <c r="N66" s="960"/>
      <c r="O66" s="902"/>
      <c r="P66" s="902"/>
      <c r="Q66" s="897">
        <f t="shared" si="16"/>
        <v>0</v>
      </c>
      <c r="R66" s="961">
        <f t="shared" si="17"/>
        <v>0</v>
      </c>
      <c r="S66" s="962" t="s">
        <v>653</v>
      </c>
      <c r="T66" s="535">
        <f t="shared" si="18"/>
        <v>0</v>
      </c>
      <c r="U66" s="963">
        <f t="shared" si="19"/>
        <v>0</v>
      </c>
      <c r="V66" s="962" t="s">
        <v>653</v>
      </c>
      <c r="W66" s="964" t="str">
        <f t="shared" si="20"/>
        <v>0</v>
      </c>
      <c r="X66" s="69"/>
      <c r="Y66" s="69"/>
      <c r="Z66" s="127"/>
      <c r="AA66" s="127"/>
      <c r="AB66" s="127"/>
      <c r="AC66" s="127"/>
      <c r="AD66" s="127"/>
      <c r="AE66" s="127"/>
      <c r="AF66" s="127"/>
    </row>
    <row r="67" spans="1:32" s="2" customFormat="1">
      <c r="A67" s="967" t="s">
        <v>691</v>
      </c>
      <c r="B67" s="966"/>
      <c r="C67" s="901"/>
      <c r="D67" s="960"/>
      <c r="E67" s="902"/>
      <c r="F67" s="902"/>
      <c r="G67" s="897">
        <f t="shared" si="14"/>
        <v>0</v>
      </c>
      <c r="H67" s="901"/>
      <c r="I67" s="960"/>
      <c r="J67" s="902"/>
      <c r="K67" s="902"/>
      <c r="L67" s="897">
        <f t="shared" si="15"/>
        <v>0</v>
      </c>
      <c r="M67" s="901"/>
      <c r="N67" s="960"/>
      <c r="O67" s="902"/>
      <c r="P67" s="902"/>
      <c r="Q67" s="897">
        <f t="shared" si="16"/>
        <v>0</v>
      </c>
      <c r="R67" s="961">
        <f t="shared" si="17"/>
        <v>0</v>
      </c>
      <c r="S67" s="962" t="s">
        <v>653</v>
      </c>
      <c r="T67" s="535">
        <f t="shared" si="18"/>
        <v>0</v>
      </c>
      <c r="U67" s="963">
        <f t="shared" si="19"/>
        <v>0</v>
      </c>
      <c r="V67" s="962" t="s">
        <v>653</v>
      </c>
      <c r="W67" s="964" t="str">
        <f t="shared" si="20"/>
        <v>0</v>
      </c>
      <c r="X67" s="69"/>
      <c r="Y67" s="69"/>
      <c r="Z67" s="127"/>
      <c r="AA67" s="127"/>
      <c r="AB67" s="127"/>
      <c r="AC67" s="127"/>
      <c r="AD67" s="127"/>
      <c r="AE67" s="127"/>
      <c r="AF67" s="127"/>
    </row>
    <row r="68" spans="1:32" s="2" customFormat="1">
      <c r="A68" s="967" t="s">
        <v>692</v>
      </c>
      <c r="B68" s="966"/>
      <c r="C68" s="901"/>
      <c r="D68" s="960"/>
      <c r="E68" s="902"/>
      <c r="F68" s="902"/>
      <c r="G68" s="897">
        <f t="shared" si="14"/>
        <v>0</v>
      </c>
      <c r="H68" s="901"/>
      <c r="I68" s="960"/>
      <c r="J68" s="902"/>
      <c r="K68" s="902"/>
      <c r="L68" s="897">
        <f t="shared" si="15"/>
        <v>0</v>
      </c>
      <c r="M68" s="901"/>
      <c r="N68" s="960"/>
      <c r="O68" s="902"/>
      <c r="P68" s="902"/>
      <c r="Q68" s="897">
        <f t="shared" si="16"/>
        <v>0</v>
      </c>
      <c r="R68" s="961">
        <f t="shared" si="17"/>
        <v>0</v>
      </c>
      <c r="S68" s="962" t="s">
        <v>653</v>
      </c>
      <c r="T68" s="535">
        <f t="shared" si="18"/>
        <v>0</v>
      </c>
      <c r="U68" s="963">
        <f t="shared" si="19"/>
        <v>0</v>
      </c>
      <c r="V68" s="962" t="s">
        <v>653</v>
      </c>
      <c r="W68" s="964" t="str">
        <f t="shared" si="20"/>
        <v>0</v>
      </c>
      <c r="X68" s="69"/>
      <c r="Y68" s="69"/>
      <c r="Z68" s="127"/>
      <c r="AA68" s="127"/>
      <c r="AB68" s="127"/>
      <c r="AC68" s="127"/>
      <c r="AD68" s="127"/>
      <c r="AE68" s="127"/>
      <c r="AF68" s="127"/>
    </row>
    <row r="69" spans="1:32" s="2" customFormat="1">
      <c r="A69" s="967" t="s">
        <v>1525</v>
      </c>
      <c r="B69" s="966"/>
      <c r="C69" s="901"/>
      <c r="D69" s="960"/>
      <c r="E69" s="902"/>
      <c r="F69" s="902"/>
      <c r="G69" s="897">
        <f t="shared" si="14"/>
        <v>0</v>
      </c>
      <c r="H69" s="901"/>
      <c r="I69" s="960"/>
      <c r="J69" s="902"/>
      <c r="K69" s="902"/>
      <c r="L69" s="897">
        <f t="shared" si="15"/>
        <v>0</v>
      </c>
      <c r="M69" s="901"/>
      <c r="N69" s="960"/>
      <c r="O69" s="902"/>
      <c r="P69" s="902"/>
      <c r="Q69" s="897">
        <f t="shared" si="16"/>
        <v>0</v>
      </c>
      <c r="R69" s="961">
        <f t="shared" si="17"/>
        <v>0</v>
      </c>
      <c r="S69" s="962" t="s">
        <v>653</v>
      </c>
      <c r="T69" s="535">
        <f t="shared" si="18"/>
        <v>0</v>
      </c>
      <c r="U69" s="963">
        <f t="shared" si="19"/>
        <v>0</v>
      </c>
      <c r="V69" s="962" t="s">
        <v>653</v>
      </c>
      <c r="W69" s="964" t="str">
        <f t="shared" si="20"/>
        <v>0</v>
      </c>
      <c r="X69" s="69"/>
      <c r="Y69" s="69"/>
      <c r="Z69" s="127"/>
      <c r="AA69" s="127"/>
      <c r="AB69" s="127"/>
      <c r="AC69" s="127"/>
      <c r="AD69" s="127"/>
      <c r="AE69" s="127"/>
      <c r="AF69" s="127"/>
    </row>
    <row r="70" spans="1:32" s="2" customFormat="1">
      <c r="A70" s="967" t="s">
        <v>1526</v>
      </c>
      <c r="B70" s="966"/>
      <c r="C70" s="901"/>
      <c r="D70" s="960"/>
      <c r="E70" s="902"/>
      <c r="F70" s="902"/>
      <c r="G70" s="897">
        <f t="shared" si="14"/>
        <v>0</v>
      </c>
      <c r="H70" s="901"/>
      <c r="I70" s="960"/>
      <c r="J70" s="902"/>
      <c r="K70" s="902"/>
      <c r="L70" s="897">
        <f t="shared" si="15"/>
        <v>0</v>
      </c>
      <c r="M70" s="901"/>
      <c r="N70" s="960"/>
      <c r="O70" s="902"/>
      <c r="P70" s="902"/>
      <c r="Q70" s="897">
        <f t="shared" si="16"/>
        <v>0</v>
      </c>
      <c r="R70" s="961">
        <f t="shared" si="17"/>
        <v>0</v>
      </c>
      <c r="S70" s="962" t="s">
        <v>653</v>
      </c>
      <c r="T70" s="535">
        <f t="shared" si="18"/>
        <v>0</v>
      </c>
      <c r="U70" s="963">
        <f t="shared" si="19"/>
        <v>0</v>
      </c>
      <c r="V70" s="962" t="s">
        <v>653</v>
      </c>
      <c r="W70" s="964" t="str">
        <f t="shared" si="20"/>
        <v>0</v>
      </c>
      <c r="X70" s="69"/>
      <c r="Y70" s="69"/>
      <c r="Z70" s="127"/>
      <c r="AA70" s="127"/>
      <c r="AB70" s="127"/>
      <c r="AC70" s="127"/>
      <c r="AD70" s="127"/>
      <c r="AE70" s="127"/>
      <c r="AF70" s="127"/>
    </row>
    <row r="71" spans="1:32" s="2" customFormat="1">
      <c r="A71" s="967" t="s">
        <v>1527</v>
      </c>
      <c r="B71" s="966"/>
      <c r="C71" s="901"/>
      <c r="D71" s="960"/>
      <c r="E71" s="902"/>
      <c r="F71" s="902"/>
      <c r="G71" s="897">
        <f t="shared" si="14"/>
        <v>0</v>
      </c>
      <c r="H71" s="901"/>
      <c r="I71" s="960"/>
      <c r="J71" s="902"/>
      <c r="K71" s="902"/>
      <c r="L71" s="897">
        <f t="shared" si="15"/>
        <v>0</v>
      </c>
      <c r="M71" s="901"/>
      <c r="N71" s="960"/>
      <c r="O71" s="902"/>
      <c r="P71" s="902"/>
      <c r="Q71" s="897">
        <f t="shared" si="16"/>
        <v>0</v>
      </c>
      <c r="R71" s="961">
        <f t="shared" si="17"/>
        <v>0</v>
      </c>
      <c r="S71" s="962" t="s">
        <v>653</v>
      </c>
      <c r="T71" s="535">
        <f t="shared" si="18"/>
        <v>0</v>
      </c>
      <c r="U71" s="963">
        <f t="shared" si="19"/>
        <v>0</v>
      </c>
      <c r="V71" s="962" t="s">
        <v>653</v>
      </c>
      <c r="W71" s="964" t="str">
        <f t="shared" si="20"/>
        <v>0</v>
      </c>
      <c r="X71" s="69"/>
      <c r="Y71" s="69"/>
      <c r="Z71" s="127"/>
      <c r="AA71" s="127"/>
      <c r="AB71" s="127"/>
      <c r="AC71" s="127"/>
      <c r="AD71" s="127"/>
      <c r="AE71" s="127"/>
      <c r="AF71" s="127"/>
    </row>
    <row r="72" spans="1:32" s="2" customFormat="1">
      <c r="A72" s="967" t="s">
        <v>1528</v>
      </c>
      <c r="B72" s="966"/>
      <c r="C72" s="901"/>
      <c r="D72" s="960"/>
      <c r="E72" s="902"/>
      <c r="F72" s="902"/>
      <c r="G72" s="897">
        <f t="shared" si="14"/>
        <v>0</v>
      </c>
      <c r="H72" s="901"/>
      <c r="I72" s="960"/>
      <c r="J72" s="902"/>
      <c r="K72" s="902"/>
      <c r="L72" s="897">
        <f t="shared" si="15"/>
        <v>0</v>
      </c>
      <c r="M72" s="901"/>
      <c r="N72" s="960"/>
      <c r="O72" s="902"/>
      <c r="P72" s="902"/>
      <c r="Q72" s="897">
        <f t="shared" si="16"/>
        <v>0</v>
      </c>
      <c r="R72" s="961">
        <f t="shared" si="17"/>
        <v>0</v>
      </c>
      <c r="S72" s="962" t="s">
        <v>653</v>
      </c>
      <c r="T72" s="535">
        <f t="shared" si="18"/>
        <v>0</v>
      </c>
      <c r="U72" s="963">
        <f t="shared" si="19"/>
        <v>0</v>
      </c>
      <c r="V72" s="962" t="s">
        <v>653</v>
      </c>
      <c r="W72" s="964" t="str">
        <f t="shared" si="20"/>
        <v>0</v>
      </c>
      <c r="X72" s="69"/>
      <c r="Y72" s="69"/>
      <c r="Z72" s="127"/>
      <c r="AA72" s="127"/>
      <c r="AB72" s="127"/>
      <c r="AC72" s="127"/>
      <c r="AD72" s="127"/>
      <c r="AE72" s="127"/>
      <c r="AF72" s="127"/>
    </row>
    <row r="73" spans="1:32" s="2" customFormat="1">
      <c r="A73" s="967" t="s">
        <v>1529</v>
      </c>
      <c r="B73" s="966"/>
      <c r="C73" s="901"/>
      <c r="D73" s="960"/>
      <c r="E73" s="902"/>
      <c r="F73" s="902"/>
      <c r="G73" s="897">
        <f t="shared" si="14"/>
        <v>0</v>
      </c>
      <c r="H73" s="901"/>
      <c r="I73" s="960"/>
      <c r="J73" s="902"/>
      <c r="K73" s="902"/>
      <c r="L73" s="897">
        <f t="shared" si="15"/>
        <v>0</v>
      </c>
      <c r="M73" s="901"/>
      <c r="N73" s="960"/>
      <c r="O73" s="902"/>
      <c r="P73" s="902"/>
      <c r="Q73" s="897">
        <f t="shared" si="16"/>
        <v>0</v>
      </c>
      <c r="R73" s="961">
        <f t="shared" si="17"/>
        <v>0</v>
      </c>
      <c r="S73" s="962" t="s">
        <v>653</v>
      </c>
      <c r="T73" s="535">
        <f t="shared" si="18"/>
        <v>0</v>
      </c>
      <c r="U73" s="963">
        <f t="shared" si="19"/>
        <v>0</v>
      </c>
      <c r="V73" s="962" t="s">
        <v>653</v>
      </c>
      <c r="W73" s="964" t="str">
        <f t="shared" si="20"/>
        <v>0</v>
      </c>
      <c r="X73" s="69"/>
      <c r="Y73" s="69"/>
      <c r="Z73" s="127"/>
      <c r="AA73" s="127"/>
      <c r="AB73" s="127"/>
      <c r="AC73" s="127"/>
      <c r="AD73" s="127"/>
      <c r="AE73" s="127"/>
      <c r="AF73" s="127"/>
    </row>
    <row r="74" spans="1:32" s="2" customFormat="1">
      <c r="A74" s="967" t="s">
        <v>1530</v>
      </c>
      <c r="B74" s="966"/>
      <c r="C74" s="901"/>
      <c r="D74" s="960"/>
      <c r="E74" s="902"/>
      <c r="F74" s="902"/>
      <c r="G74" s="897">
        <f t="shared" si="14"/>
        <v>0</v>
      </c>
      <c r="H74" s="901"/>
      <c r="I74" s="960"/>
      <c r="J74" s="902"/>
      <c r="K74" s="902"/>
      <c r="L74" s="897">
        <f t="shared" si="15"/>
        <v>0</v>
      </c>
      <c r="M74" s="901"/>
      <c r="N74" s="960"/>
      <c r="O74" s="902"/>
      <c r="P74" s="902"/>
      <c r="Q74" s="897">
        <f t="shared" si="16"/>
        <v>0</v>
      </c>
      <c r="R74" s="961">
        <f t="shared" si="17"/>
        <v>0</v>
      </c>
      <c r="S74" s="962" t="s">
        <v>653</v>
      </c>
      <c r="T74" s="535">
        <f t="shared" si="18"/>
        <v>0</v>
      </c>
      <c r="U74" s="963">
        <f t="shared" si="19"/>
        <v>0</v>
      </c>
      <c r="V74" s="962" t="s">
        <v>653</v>
      </c>
      <c r="W74" s="964" t="str">
        <f t="shared" si="20"/>
        <v>0</v>
      </c>
      <c r="X74" s="69"/>
      <c r="Y74" s="69"/>
      <c r="Z74" s="127"/>
      <c r="AA74" s="127"/>
      <c r="AB74" s="127"/>
      <c r="AC74" s="127"/>
      <c r="AD74" s="127"/>
      <c r="AE74" s="127"/>
      <c r="AF74" s="127"/>
    </row>
    <row r="75" spans="1:32" s="2" customFormat="1">
      <c r="A75" s="967" t="s">
        <v>1531</v>
      </c>
      <c r="B75" s="966"/>
      <c r="C75" s="901"/>
      <c r="D75" s="960"/>
      <c r="E75" s="902"/>
      <c r="F75" s="902"/>
      <c r="G75" s="897">
        <f t="shared" si="14"/>
        <v>0</v>
      </c>
      <c r="H75" s="901"/>
      <c r="I75" s="960"/>
      <c r="J75" s="902"/>
      <c r="K75" s="902"/>
      <c r="L75" s="897">
        <f t="shared" si="15"/>
        <v>0</v>
      </c>
      <c r="M75" s="901"/>
      <c r="N75" s="960"/>
      <c r="O75" s="902"/>
      <c r="P75" s="902"/>
      <c r="Q75" s="897">
        <f t="shared" si="16"/>
        <v>0</v>
      </c>
      <c r="R75" s="961">
        <f t="shared" si="17"/>
        <v>0</v>
      </c>
      <c r="S75" s="962" t="s">
        <v>653</v>
      </c>
      <c r="T75" s="535">
        <f t="shared" si="18"/>
        <v>0</v>
      </c>
      <c r="U75" s="963">
        <f t="shared" si="19"/>
        <v>0</v>
      </c>
      <c r="V75" s="962" t="s">
        <v>653</v>
      </c>
      <c r="W75" s="964" t="str">
        <f t="shared" si="20"/>
        <v>0</v>
      </c>
      <c r="X75" s="69"/>
      <c r="Y75" s="69"/>
      <c r="Z75" s="127"/>
      <c r="AA75" s="127"/>
      <c r="AB75" s="127"/>
      <c r="AC75" s="127"/>
      <c r="AD75" s="127"/>
      <c r="AE75" s="127"/>
      <c r="AF75" s="127"/>
    </row>
    <row r="76" spans="1:32" s="2" customFormat="1">
      <c r="A76" s="967" t="s">
        <v>1532</v>
      </c>
      <c r="B76" s="966"/>
      <c r="C76" s="901"/>
      <c r="D76" s="960"/>
      <c r="E76" s="902"/>
      <c r="F76" s="902"/>
      <c r="G76" s="897">
        <f t="shared" si="14"/>
        <v>0</v>
      </c>
      <c r="H76" s="901"/>
      <c r="I76" s="960"/>
      <c r="J76" s="902"/>
      <c r="K76" s="902"/>
      <c r="L76" s="897">
        <f t="shared" si="15"/>
        <v>0</v>
      </c>
      <c r="M76" s="901"/>
      <c r="N76" s="960"/>
      <c r="O76" s="902"/>
      <c r="P76" s="902"/>
      <c r="Q76" s="897">
        <f t="shared" si="16"/>
        <v>0</v>
      </c>
      <c r="R76" s="961">
        <f t="shared" si="17"/>
        <v>0</v>
      </c>
      <c r="S76" s="962" t="s">
        <v>653</v>
      </c>
      <c r="T76" s="535">
        <f t="shared" si="18"/>
        <v>0</v>
      </c>
      <c r="U76" s="963">
        <f t="shared" si="19"/>
        <v>0</v>
      </c>
      <c r="V76" s="962" t="s">
        <v>653</v>
      </c>
      <c r="W76" s="964" t="str">
        <f t="shared" si="20"/>
        <v>0</v>
      </c>
      <c r="X76" s="69"/>
      <c r="Y76" s="69"/>
      <c r="Z76" s="127"/>
      <c r="AA76" s="127"/>
      <c r="AB76" s="127"/>
      <c r="AC76" s="127"/>
      <c r="AD76" s="127"/>
      <c r="AE76" s="127"/>
      <c r="AF76" s="127"/>
    </row>
    <row r="77" spans="1:32" s="2" customFormat="1">
      <c r="A77" s="965" t="s">
        <v>1533</v>
      </c>
      <c r="B77" s="968"/>
      <c r="C77" s="901"/>
      <c r="D77" s="960"/>
      <c r="E77" s="902"/>
      <c r="F77" s="902"/>
      <c r="G77" s="897">
        <f t="shared" si="14"/>
        <v>0</v>
      </c>
      <c r="H77" s="901"/>
      <c r="I77" s="960"/>
      <c r="J77" s="902"/>
      <c r="K77" s="902"/>
      <c r="L77" s="897">
        <f t="shared" si="15"/>
        <v>0</v>
      </c>
      <c r="M77" s="901"/>
      <c r="N77" s="960"/>
      <c r="O77" s="902"/>
      <c r="P77" s="902"/>
      <c r="Q77" s="897">
        <f t="shared" si="16"/>
        <v>0</v>
      </c>
      <c r="R77" s="961">
        <f t="shared" si="17"/>
        <v>0</v>
      </c>
      <c r="S77" s="962" t="s">
        <v>653</v>
      </c>
      <c r="T77" s="535">
        <f t="shared" si="18"/>
        <v>0</v>
      </c>
      <c r="U77" s="963">
        <f t="shared" si="19"/>
        <v>0</v>
      </c>
      <c r="V77" s="962" t="s">
        <v>653</v>
      </c>
      <c r="W77" s="964" t="str">
        <f t="shared" si="20"/>
        <v>0</v>
      </c>
      <c r="X77" s="69"/>
      <c r="Y77" s="69"/>
      <c r="Z77" s="127"/>
      <c r="AA77" s="127"/>
      <c r="AB77" s="127"/>
      <c r="AC77" s="127"/>
      <c r="AD77" s="127"/>
      <c r="AE77" s="127"/>
      <c r="AF77" s="127"/>
    </row>
    <row r="78" spans="1:32" s="2" customFormat="1">
      <c r="A78" s="965" t="s">
        <v>1534</v>
      </c>
      <c r="B78" s="968"/>
      <c r="C78" s="901"/>
      <c r="D78" s="960"/>
      <c r="E78" s="902"/>
      <c r="F78" s="902"/>
      <c r="G78" s="897">
        <f t="shared" si="14"/>
        <v>0</v>
      </c>
      <c r="H78" s="901"/>
      <c r="I78" s="960"/>
      <c r="J78" s="902"/>
      <c r="K78" s="902"/>
      <c r="L78" s="897">
        <f t="shared" si="15"/>
        <v>0</v>
      </c>
      <c r="M78" s="901"/>
      <c r="N78" s="960"/>
      <c r="O78" s="902"/>
      <c r="P78" s="902"/>
      <c r="Q78" s="897">
        <f t="shared" si="16"/>
        <v>0</v>
      </c>
      <c r="R78" s="961">
        <f t="shared" si="17"/>
        <v>0</v>
      </c>
      <c r="S78" s="962" t="s">
        <v>653</v>
      </c>
      <c r="T78" s="535">
        <f t="shared" si="18"/>
        <v>0</v>
      </c>
      <c r="U78" s="963">
        <f t="shared" si="19"/>
        <v>0</v>
      </c>
      <c r="V78" s="962" t="s">
        <v>653</v>
      </c>
      <c r="W78" s="964" t="str">
        <f t="shared" si="20"/>
        <v>0</v>
      </c>
      <c r="X78" s="69"/>
      <c r="Y78" s="69"/>
      <c r="Z78" s="127"/>
      <c r="AA78" s="127"/>
      <c r="AB78" s="127"/>
      <c r="AC78" s="127"/>
      <c r="AD78" s="127"/>
      <c r="AE78" s="127"/>
      <c r="AF78" s="127"/>
    </row>
    <row r="79" spans="1:32" s="2" customFormat="1">
      <c r="A79" s="949" t="s">
        <v>1535</v>
      </c>
      <c r="B79" s="969"/>
      <c r="C79" s="901"/>
      <c r="D79" s="960"/>
      <c r="E79" s="902"/>
      <c r="F79" s="902"/>
      <c r="G79" s="897">
        <f t="shared" si="14"/>
        <v>0</v>
      </c>
      <c r="H79" s="901"/>
      <c r="I79" s="960"/>
      <c r="J79" s="902"/>
      <c r="K79" s="902"/>
      <c r="L79" s="897">
        <f t="shared" si="15"/>
        <v>0</v>
      </c>
      <c r="M79" s="901"/>
      <c r="N79" s="960"/>
      <c r="O79" s="902"/>
      <c r="P79" s="902"/>
      <c r="Q79" s="897">
        <f t="shared" si="16"/>
        <v>0</v>
      </c>
      <c r="R79" s="961">
        <f t="shared" si="17"/>
        <v>0</v>
      </c>
      <c r="S79" s="962" t="s">
        <v>653</v>
      </c>
      <c r="T79" s="535">
        <f t="shared" si="18"/>
        <v>0</v>
      </c>
      <c r="U79" s="963">
        <f t="shared" si="19"/>
        <v>0</v>
      </c>
      <c r="V79" s="962" t="s">
        <v>653</v>
      </c>
      <c r="W79" s="964" t="str">
        <f t="shared" si="20"/>
        <v>0</v>
      </c>
      <c r="X79" s="69"/>
      <c r="Y79" s="69"/>
      <c r="Z79" s="127"/>
      <c r="AA79" s="127"/>
      <c r="AB79" s="127"/>
      <c r="AC79" s="127"/>
      <c r="AD79" s="127"/>
      <c r="AE79" s="127"/>
      <c r="AF79" s="127"/>
    </row>
    <row r="80" spans="1:32" s="2" customFormat="1">
      <c r="A80" s="949" t="s">
        <v>1536</v>
      </c>
      <c r="B80" s="969"/>
      <c r="C80" s="901"/>
      <c r="D80" s="960"/>
      <c r="E80" s="902"/>
      <c r="F80" s="902"/>
      <c r="G80" s="897">
        <f t="shared" si="14"/>
        <v>0</v>
      </c>
      <c r="H80" s="901"/>
      <c r="I80" s="960"/>
      <c r="J80" s="902"/>
      <c r="K80" s="902"/>
      <c r="L80" s="897">
        <f t="shared" si="15"/>
        <v>0</v>
      </c>
      <c r="M80" s="901"/>
      <c r="N80" s="960"/>
      <c r="O80" s="902"/>
      <c r="P80" s="902"/>
      <c r="Q80" s="897">
        <f t="shared" si="16"/>
        <v>0</v>
      </c>
      <c r="R80" s="961">
        <f t="shared" si="17"/>
        <v>0</v>
      </c>
      <c r="S80" s="962" t="s">
        <v>653</v>
      </c>
      <c r="T80" s="535">
        <f t="shared" si="18"/>
        <v>0</v>
      </c>
      <c r="U80" s="963">
        <f t="shared" si="19"/>
        <v>0</v>
      </c>
      <c r="V80" s="962" t="s">
        <v>653</v>
      </c>
      <c r="W80" s="964" t="str">
        <f t="shared" si="20"/>
        <v>0</v>
      </c>
      <c r="X80" s="69"/>
      <c r="Y80" s="69"/>
      <c r="Z80" s="127"/>
      <c r="AA80" s="127"/>
      <c r="AB80" s="127"/>
      <c r="AC80" s="127"/>
      <c r="AD80" s="127"/>
      <c r="AE80" s="127"/>
      <c r="AF80" s="127"/>
    </row>
    <row r="81" spans="1:32" s="2" customFormat="1">
      <c r="A81" s="949" t="s">
        <v>1537</v>
      </c>
      <c r="B81" s="969"/>
      <c r="C81" s="901"/>
      <c r="D81" s="960"/>
      <c r="E81" s="902"/>
      <c r="F81" s="902"/>
      <c r="G81" s="897">
        <f t="shared" si="14"/>
        <v>0</v>
      </c>
      <c r="H81" s="901"/>
      <c r="I81" s="960"/>
      <c r="J81" s="902"/>
      <c r="K81" s="902"/>
      <c r="L81" s="897">
        <f t="shared" si="15"/>
        <v>0</v>
      </c>
      <c r="M81" s="901"/>
      <c r="N81" s="960"/>
      <c r="O81" s="902"/>
      <c r="P81" s="902"/>
      <c r="Q81" s="897">
        <f t="shared" si="16"/>
        <v>0</v>
      </c>
      <c r="R81" s="961">
        <f t="shared" si="17"/>
        <v>0</v>
      </c>
      <c r="S81" s="962" t="s">
        <v>653</v>
      </c>
      <c r="T81" s="535">
        <f t="shared" si="18"/>
        <v>0</v>
      </c>
      <c r="U81" s="963">
        <f t="shared" si="19"/>
        <v>0</v>
      </c>
      <c r="V81" s="962" t="s">
        <v>653</v>
      </c>
      <c r="W81" s="964" t="str">
        <f t="shared" si="20"/>
        <v>0</v>
      </c>
      <c r="X81" s="69"/>
      <c r="Y81" s="69"/>
      <c r="Z81" s="127"/>
      <c r="AA81" s="127"/>
      <c r="AB81" s="127"/>
      <c r="AC81" s="127"/>
      <c r="AD81" s="127"/>
      <c r="AE81" s="127"/>
      <c r="AF81" s="127"/>
    </row>
    <row r="82" spans="1:32" s="2" customFormat="1">
      <c r="A82" s="949" t="s">
        <v>1538</v>
      </c>
      <c r="B82" s="969"/>
      <c r="C82" s="901"/>
      <c r="D82" s="960"/>
      <c r="E82" s="902"/>
      <c r="F82" s="902"/>
      <c r="G82" s="897">
        <f t="shared" si="14"/>
        <v>0</v>
      </c>
      <c r="H82" s="901"/>
      <c r="I82" s="960"/>
      <c r="J82" s="902"/>
      <c r="K82" s="902"/>
      <c r="L82" s="897">
        <f t="shared" si="15"/>
        <v>0</v>
      </c>
      <c r="M82" s="901"/>
      <c r="N82" s="960"/>
      <c r="O82" s="902"/>
      <c r="P82" s="902"/>
      <c r="Q82" s="897">
        <f t="shared" si="16"/>
        <v>0</v>
      </c>
      <c r="R82" s="961">
        <f t="shared" si="17"/>
        <v>0</v>
      </c>
      <c r="S82" s="962" t="s">
        <v>653</v>
      </c>
      <c r="T82" s="535">
        <f t="shared" si="18"/>
        <v>0</v>
      </c>
      <c r="U82" s="963">
        <f t="shared" si="19"/>
        <v>0</v>
      </c>
      <c r="V82" s="962" t="s">
        <v>653</v>
      </c>
      <c r="W82" s="964" t="str">
        <f t="shared" si="20"/>
        <v>0</v>
      </c>
      <c r="X82" s="69"/>
      <c r="Y82" s="69"/>
      <c r="Z82" s="127"/>
      <c r="AA82" s="127"/>
      <c r="AB82" s="127"/>
      <c r="AC82" s="127"/>
      <c r="AD82" s="127"/>
      <c r="AE82" s="127"/>
      <c r="AF82" s="127"/>
    </row>
    <row r="83" spans="1:32" s="2" customFormat="1">
      <c r="A83" s="949" t="s">
        <v>1539</v>
      </c>
      <c r="B83" s="969"/>
      <c r="C83" s="901"/>
      <c r="D83" s="960"/>
      <c r="E83" s="902"/>
      <c r="F83" s="902"/>
      <c r="G83" s="897">
        <f t="shared" si="14"/>
        <v>0</v>
      </c>
      <c r="H83" s="901"/>
      <c r="I83" s="960"/>
      <c r="J83" s="902"/>
      <c r="K83" s="902"/>
      <c r="L83" s="897">
        <f t="shared" si="15"/>
        <v>0</v>
      </c>
      <c r="M83" s="901"/>
      <c r="N83" s="960"/>
      <c r="O83" s="902"/>
      <c r="P83" s="902"/>
      <c r="Q83" s="897">
        <f t="shared" si="16"/>
        <v>0</v>
      </c>
      <c r="R83" s="961">
        <f t="shared" si="17"/>
        <v>0</v>
      </c>
      <c r="S83" s="962" t="s">
        <v>653</v>
      </c>
      <c r="T83" s="535">
        <f t="shared" si="18"/>
        <v>0</v>
      </c>
      <c r="U83" s="963">
        <f t="shared" si="19"/>
        <v>0</v>
      </c>
      <c r="V83" s="962" t="s">
        <v>653</v>
      </c>
      <c r="W83" s="964" t="str">
        <f t="shared" si="20"/>
        <v>0</v>
      </c>
      <c r="X83" s="69"/>
      <c r="Y83" s="69"/>
      <c r="Z83" s="127"/>
      <c r="AA83" s="127"/>
      <c r="AB83" s="127"/>
      <c r="AC83" s="127"/>
      <c r="AD83" s="127"/>
      <c r="AE83" s="127"/>
      <c r="AF83" s="127"/>
    </row>
    <row r="84" spans="1:32" s="2" customFormat="1">
      <c r="A84" s="970" t="s">
        <v>1540</v>
      </c>
      <c r="B84" s="969"/>
      <c r="C84" s="901"/>
      <c r="D84" s="960"/>
      <c r="E84" s="902"/>
      <c r="F84" s="902"/>
      <c r="G84" s="897">
        <f t="shared" si="14"/>
        <v>0</v>
      </c>
      <c r="H84" s="901"/>
      <c r="I84" s="960"/>
      <c r="J84" s="902"/>
      <c r="K84" s="902"/>
      <c r="L84" s="897">
        <f t="shared" si="15"/>
        <v>0</v>
      </c>
      <c r="M84" s="901"/>
      <c r="N84" s="960"/>
      <c r="O84" s="902"/>
      <c r="P84" s="902"/>
      <c r="Q84" s="897">
        <f t="shared" si="16"/>
        <v>0</v>
      </c>
      <c r="R84" s="961">
        <f t="shared" si="17"/>
        <v>0</v>
      </c>
      <c r="S84" s="962" t="s">
        <v>653</v>
      </c>
      <c r="T84" s="535">
        <f t="shared" si="18"/>
        <v>0</v>
      </c>
      <c r="U84" s="963">
        <f t="shared" si="19"/>
        <v>0</v>
      </c>
      <c r="V84" s="962" t="s">
        <v>653</v>
      </c>
      <c r="W84" s="964" t="str">
        <f t="shared" si="20"/>
        <v>0</v>
      </c>
      <c r="X84" s="69"/>
      <c r="Y84" s="69"/>
      <c r="Z84" s="127"/>
      <c r="AA84" s="127"/>
      <c r="AB84" s="127"/>
      <c r="AC84" s="127"/>
      <c r="AD84" s="127"/>
      <c r="AE84" s="127"/>
      <c r="AF84" s="127"/>
    </row>
    <row r="85" spans="1:32" s="2" customFormat="1">
      <c r="A85" s="949" t="s">
        <v>1541</v>
      </c>
      <c r="B85" s="969"/>
      <c r="C85" s="901"/>
      <c r="D85" s="960"/>
      <c r="E85" s="902"/>
      <c r="F85" s="902"/>
      <c r="G85" s="897">
        <f t="shared" si="14"/>
        <v>0</v>
      </c>
      <c r="H85" s="901"/>
      <c r="I85" s="960"/>
      <c r="J85" s="902"/>
      <c r="K85" s="902"/>
      <c r="L85" s="897">
        <f t="shared" si="15"/>
        <v>0</v>
      </c>
      <c r="M85" s="901"/>
      <c r="N85" s="960"/>
      <c r="O85" s="902"/>
      <c r="P85" s="902"/>
      <c r="Q85" s="897">
        <f t="shared" si="16"/>
        <v>0</v>
      </c>
      <c r="R85" s="961">
        <f t="shared" si="17"/>
        <v>0</v>
      </c>
      <c r="S85" s="962" t="s">
        <v>653</v>
      </c>
      <c r="T85" s="535">
        <f t="shared" si="18"/>
        <v>0</v>
      </c>
      <c r="U85" s="963">
        <f t="shared" si="19"/>
        <v>0</v>
      </c>
      <c r="V85" s="962" t="s">
        <v>653</v>
      </c>
      <c r="W85" s="964" t="str">
        <f t="shared" si="20"/>
        <v>0</v>
      </c>
      <c r="X85" s="69"/>
      <c r="Y85" s="69"/>
      <c r="Z85" s="127"/>
      <c r="AA85" s="127"/>
      <c r="AB85" s="127"/>
      <c r="AC85" s="127"/>
      <c r="AD85" s="127"/>
      <c r="AE85" s="127"/>
      <c r="AF85" s="127"/>
    </row>
    <row r="86" spans="1:32" s="2" customFormat="1">
      <c r="A86" s="949" t="s">
        <v>1542</v>
      </c>
      <c r="B86" s="969"/>
      <c r="C86" s="901"/>
      <c r="D86" s="960"/>
      <c r="E86" s="902"/>
      <c r="F86" s="902"/>
      <c r="G86" s="897">
        <f t="shared" si="14"/>
        <v>0</v>
      </c>
      <c r="H86" s="901"/>
      <c r="I86" s="960"/>
      <c r="J86" s="902"/>
      <c r="K86" s="902"/>
      <c r="L86" s="897">
        <f t="shared" si="15"/>
        <v>0</v>
      </c>
      <c r="M86" s="901"/>
      <c r="N86" s="960"/>
      <c r="O86" s="902"/>
      <c r="P86" s="902"/>
      <c r="Q86" s="897">
        <f t="shared" si="16"/>
        <v>0</v>
      </c>
      <c r="R86" s="961">
        <f t="shared" si="17"/>
        <v>0</v>
      </c>
      <c r="S86" s="962" t="s">
        <v>653</v>
      </c>
      <c r="T86" s="535">
        <f t="shared" si="18"/>
        <v>0</v>
      </c>
      <c r="U86" s="963">
        <f t="shared" si="19"/>
        <v>0</v>
      </c>
      <c r="V86" s="962" t="s">
        <v>653</v>
      </c>
      <c r="W86" s="964" t="str">
        <f t="shared" si="20"/>
        <v>0</v>
      </c>
      <c r="X86" s="69"/>
      <c r="Y86" s="69"/>
      <c r="Z86" s="127"/>
      <c r="AA86" s="127"/>
      <c r="AB86" s="127"/>
      <c r="AC86" s="127"/>
      <c r="AD86" s="127"/>
      <c r="AE86" s="127"/>
      <c r="AF86" s="127"/>
    </row>
    <row r="87" spans="1:32" s="2" customFormat="1">
      <c r="A87" s="949" t="s">
        <v>1543</v>
      </c>
      <c r="B87" s="969"/>
      <c r="C87" s="901"/>
      <c r="D87" s="960"/>
      <c r="E87" s="902"/>
      <c r="F87" s="902"/>
      <c r="G87" s="897">
        <f t="shared" si="14"/>
        <v>0</v>
      </c>
      <c r="H87" s="901"/>
      <c r="I87" s="960"/>
      <c r="J87" s="902"/>
      <c r="K87" s="902"/>
      <c r="L87" s="897">
        <f t="shared" si="15"/>
        <v>0</v>
      </c>
      <c r="M87" s="901"/>
      <c r="N87" s="960"/>
      <c r="O87" s="902"/>
      <c r="P87" s="902"/>
      <c r="Q87" s="897">
        <f t="shared" si="16"/>
        <v>0</v>
      </c>
      <c r="R87" s="961">
        <f t="shared" si="17"/>
        <v>0</v>
      </c>
      <c r="S87" s="962" t="s">
        <v>653</v>
      </c>
      <c r="T87" s="535">
        <f t="shared" si="18"/>
        <v>0</v>
      </c>
      <c r="U87" s="963">
        <f t="shared" si="19"/>
        <v>0</v>
      </c>
      <c r="V87" s="962" t="s">
        <v>653</v>
      </c>
      <c r="W87" s="964" t="str">
        <f t="shared" si="20"/>
        <v>0</v>
      </c>
      <c r="X87" s="69"/>
      <c r="Y87" s="69"/>
      <c r="Z87" s="127"/>
      <c r="AA87" s="127"/>
      <c r="AB87" s="127"/>
      <c r="AC87" s="127"/>
      <c r="AD87" s="127"/>
      <c r="AE87" s="127"/>
      <c r="AF87" s="127"/>
    </row>
    <row r="88" spans="1:32" s="2" customFormat="1">
      <c r="A88" s="949" t="s">
        <v>1544</v>
      </c>
      <c r="B88" s="969"/>
      <c r="C88" s="901"/>
      <c r="D88" s="960"/>
      <c r="E88" s="902"/>
      <c r="F88" s="902"/>
      <c r="G88" s="897">
        <f t="shared" si="14"/>
        <v>0</v>
      </c>
      <c r="H88" s="901"/>
      <c r="I88" s="960"/>
      <c r="J88" s="902"/>
      <c r="K88" s="902"/>
      <c r="L88" s="897">
        <f t="shared" si="15"/>
        <v>0</v>
      </c>
      <c r="M88" s="901"/>
      <c r="N88" s="960"/>
      <c r="O88" s="902"/>
      <c r="P88" s="902"/>
      <c r="Q88" s="897">
        <f t="shared" si="16"/>
        <v>0</v>
      </c>
      <c r="R88" s="961">
        <f t="shared" si="17"/>
        <v>0</v>
      </c>
      <c r="S88" s="962" t="s">
        <v>653</v>
      </c>
      <c r="T88" s="535">
        <f t="shared" si="18"/>
        <v>0</v>
      </c>
      <c r="U88" s="963">
        <f t="shared" si="19"/>
        <v>0</v>
      </c>
      <c r="V88" s="962" t="s">
        <v>653</v>
      </c>
      <c r="W88" s="964" t="str">
        <f t="shared" si="20"/>
        <v>0</v>
      </c>
      <c r="X88" s="69"/>
      <c r="Y88" s="69"/>
      <c r="Z88" s="127"/>
      <c r="AA88" s="127"/>
      <c r="AB88" s="127"/>
      <c r="AC88" s="127"/>
      <c r="AD88" s="127"/>
      <c r="AE88" s="127"/>
      <c r="AF88" s="127"/>
    </row>
    <row r="89" spans="1:32" s="2" customFormat="1">
      <c r="A89" s="949" t="s">
        <v>1545</v>
      </c>
      <c r="B89" s="969"/>
      <c r="C89" s="901"/>
      <c r="D89" s="960"/>
      <c r="E89" s="902"/>
      <c r="F89" s="902"/>
      <c r="G89" s="897">
        <f t="shared" si="14"/>
        <v>0</v>
      </c>
      <c r="H89" s="901"/>
      <c r="I89" s="960"/>
      <c r="J89" s="902"/>
      <c r="K89" s="902"/>
      <c r="L89" s="897">
        <f t="shared" si="15"/>
        <v>0</v>
      </c>
      <c r="M89" s="901"/>
      <c r="N89" s="960"/>
      <c r="O89" s="902"/>
      <c r="P89" s="902"/>
      <c r="Q89" s="897">
        <f t="shared" si="16"/>
        <v>0</v>
      </c>
      <c r="R89" s="961">
        <f t="shared" si="17"/>
        <v>0</v>
      </c>
      <c r="S89" s="962" t="s">
        <v>653</v>
      </c>
      <c r="T89" s="535">
        <f t="shared" si="18"/>
        <v>0</v>
      </c>
      <c r="U89" s="963">
        <f t="shared" si="19"/>
        <v>0</v>
      </c>
      <c r="V89" s="962" t="s">
        <v>653</v>
      </c>
      <c r="W89" s="964" t="str">
        <f t="shared" si="20"/>
        <v>0</v>
      </c>
      <c r="X89" s="69"/>
      <c r="Y89" s="69"/>
      <c r="Z89" s="127"/>
      <c r="AA89" s="127"/>
      <c r="AB89" s="127"/>
      <c r="AC89" s="127"/>
      <c r="AD89" s="127"/>
      <c r="AE89" s="127"/>
      <c r="AF89" s="127"/>
    </row>
    <row r="90" spans="1:32" s="2" customFormat="1">
      <c r="A90" s="949" t="s">
        <v>329</v>
      </c>
      <c r="B90" s="950" t="s">
        <v>1546</v>
      </c>
      <c r="C90" s="951">
        <f t="shared" ref="C90:Q90" si="21">SUM(C91:C130)</f>
        <v>117.79</v>
      </c>
      <c r="D90" s="952">
        <f t="shared" si="21"/>
        <v>0</v>
      </c>
      <c r="E90" s="952">
        <f t="shared" si="21"/>
        <v>120.18999999999998</v>
      </c>
      <c r="F90" s="953">
        <f t="shared" si="21"/>
        <v>0</v>
      </c>
      <c r="G90" s="951">
        <f t="shared" si="21"/>
        <v>120.18999999999998</v>
      </c>
      <c r="H90" s="951">
        <f t="shared" si="21"/>
        <v>0</v>
      </c>
      <c r="I90" s="952">
        <f t="shared" si="21"/>
        <v>0</v>
      </c>
      <c r="J90" s="952">
        <f t="shared" si="21"/>
        <v>0</v>
      </c>
      <c r="K90" s="953">
        <f t="shared" si="21"/>
        <v>0</v>
      </c>
      <c r="L90" s="951">
        <f t="shared" si="21"/>
        <v>0</v>
      </c>
      <c r="M90" s="951">
        <f t="shared" si="21"/>
        <v>0</v>
      </c>
      <c r="N90" s="952">
        <f t="shared" si="21"/>
        <v>0</v>
      </c>
      <c r="O90" s="952">
        <f t="shared" si="21"/>
        <v>0</v>
      </c>
      <c r="P90" s="953">
        <f t="shared" si="21"/>
        <v>0</v>
      </c>
      <c r="Q90" s="951">
        <f t="shared" si="21"/>
        <v>0</v>
      </c>
      <c r="R90" s="954">
        <f>SUM(R91:R130)</f>
        <v>117.79</v>
      </c>
      <c r="S90" s="955" t="s">
        <v>653</v>
      </c>
      <c r="T90" s="956">
        <f>SUM(T91:T130)</f>
        <v>120.18999999999998</v>
      </c>
      <c r="U90" s="957">
        <f>SUM(U91:U130)</f>
        <v>120.18999999999998</v>
      </c>
      <c r="V90" s="955" t="s">
        <v>653</v>
      </c>
      <c r="W90" s="958">
        <f>IFERROR(T90/R90,"0")</f>
        <v>1.0203752440784446</v>
      </c>
      <c r="X90" s="69"/>
      <c r="Y90" s="69"/>
      <c r="Z90" s="127"/>
      <c r="AA90" s="127"/>
      <c r="AB90" s="127"/>
      <c r="AC90" s="127"/>
      <c r="AD90" s="127"/>
      <c r="AE90" s="127"/>
      <c r="AF90" s="127"/>
    </row>
    <row r="91" spans="1:32" s="2" customFormat="1">
      <c r="A91" s="949" t="s">
        <v>694</v>
      </c>
      <c r="B91" s="968" t="s">
        <v>1628</v>
      </c>
      <c r="C91" s="901">
        <v>14</v>
      </c>
      <c r="D91" s="960">
        <v>0</v>
      </c>
      <c r="E91" s="902">
        <v>12.79</v>
      </c>
      <c r="F91" s="902">
        <v>0</v>
      </c>
      <c r="G91" s="897">
        <f>D91+E91-F91</f>
        <v>12.79</v>
      </c>
      <c r="H91" s="901"/>
      <c r="I91" s="960"/>
      <c r="J91" s="902"/>
      <c r="K91" s="902"/>
      <c r="L91" s="897">
        <f t="shared" ref="L91:L130" si="22">I91+J91-K91</f>
        <v>0</v>
      </c>
      <c r="M91" s="901"/>
      <c r="N91" s="960"/>
      <c r="O91" s="902"/>
      <c r="P91" s="902"/>
      <c r="Q91" s="897">
        <f t="shared" ref="Q91:Q130" si="23">N91+O91-P91</f>
        <v>0</v>
      </c>
      <c r="R91" s="961">
        <f>SUM(C91,H91,M91)</f>
        <v>14</v>
      </c>
      <c r="S91" s="962" t="s">
        <v>653</v>
      </c>
      <c r="T91" s="535">
        <f>SUM(E91,J91,O91)</f>
        <v>12.79</v>
      </c>
      <c r="U91" s="963">
        <f>SUM(G91,L91,Q91)</f>
        <v>12.79</v>
      </c>
      <c r="V91" s="962" t="s">
        <v>653</v>
      </c>
      <c r="W91" s="964">
        <f t="shared" ref="W91:W130" si="24">IFERROR(T91/R91,"0")</f>
        <v>0.91357142857142848</v>
      </c>
      <c r="X91" s="69"/>
      <c r="Y91" s="69"/>
      <c r="Z91" s="127"/>
      <c r="AA91" s="127"/>
      <c r="AB91" s="127"/>
      <c r="AC91" s="127"/>
      <c r="AD91" s="127"/>
      <c r="AE91" s="127"/>
      <c r="AF91" s="127"/>
    </row>
    <row r="92" spans="1:32" s="2" customFormat="1">
      <c r="A92" s="949" t="s">
        <v>695</v>
      </c>
      <c r="B92" s="968" t="s">
        <v>1629</v>
      </c>
      <c r="C92" s="901">
        <v>3</v>
      </c>
      <c r="D92" s="960">
        <v>0</v>
      </c>
      <c r="E92" s="902">
        <v>1.99</v>
      </c>
      <c r="F92" s="902">
        <v>0</v>
      </c>
      <c r="G92" s="897">
        <f t="shared" ref="G92:G130" si="25">D92+E92-F92</f>
        <v>1.99</v>
      </c>
      <c r="H92" s="901"/>
      <c r="I92" s="960"/>
      <c r="J92" s="902"/>
      <c r="K92" s="902"/>
      <c r="L92" s="897">
        <f t="shared" si="22"/>
        <v>0</v>
      </c>
      <c r="M92" s="901"/>
      <c r="N92" s="960"/>
      <c r="O92" s="902"/>
      <c r="P92" s="902"/>
      <c r="Q92" s="897">
        <f t="shared" si="23"/>
        <v>0</v>
      </c>
      <c r="R92" s="961">
        <f t="shared" ref="R92:R130" si="26">SUM(C92,H92,M92)</f>
        <v>3</v>
      </c>
      <c r="S92" s="962" t="s">
        <v>653</v>
      </c>
      <c r="T92" s="535">
        <f t="shared" ref="T92:T130" si="27">SUM(E92,J92,O92)</f>
        <v>1.99</v>
      </c>
      <c r="U92" s="963">
        <f t="shared" ref="U92:U130" si="28">SUM(G92,L92,Q92)</f>
        <v>1.99</v>
      </c>
      <c r="V92" s="962" t="s">
        <v>653</v>
      </c>
      <c r="W92" s="964">
        <f t="shared" si="24"/>
        <v>0.66333333333333333</v>
      </c>
      <c r="X92" s="69"/>
      <c r="Y92" s="69"/>
      <c r="Z92" s="127"/>
      <c r="AA92" s="127"/>
      <c r="AB92" s="127"/>
      <c r="AC92" s="127"/>
      <c r="AD92" s="127"/>
      <c r="AE92" s="127"/>
      <c r="AF92" s="127"/>
    </row>
    <row r="93" spans="1:32" s="2" customFormat="1">
      <c r="A93" s="949" t="s">
        <v>1547</v>
      </c>
      <c r="B93" s="968" t="s">
        <v>1630</v>
      </c>
      <c r="C93" s="901">
        <v>5</v>
      </c>
      <c r="D93" s="960">
        <v>0</v>
      </c>
      <c r="E93" s="902">
        <v>5.05</v>
      </c>
      <c r="F93" s="902">
        <v>0</v>
      </c>
      <c r="G93" s="897">
        <f>D93+E93-F93</f>
        <v>5.05</v>
      </c>
      <c r="H93" s="901"/>
      <c r="I93" s="960"/>
      <c r="J93" s="902"/>
      <c r="K93" s="902"/>
      <c r="L93" s="897">
        <f t="shared" si="22"/>
        <v>0</v>
      </c>
      <c r="M93" s="901"/>
      <c r="N93" s="960"/>
      <c r="O93" s="902"/>
      <c r="P93" s="902"/>
      <c r="Q93" s="897">
        <f t="shared" si="23"/>
        <v>0</v>
      </c>
      <c r="R93" s="961">
        <f t="shared" si="26"/>
        <v>5</v>
      </c>
      <c r="S93" s="962" t="s">
        <v>653</v>
      </c>
      <c r="T93" s="535">
        <f t="shared" si="27"/>
        <v>5.05</v>
      </c>
      <c r="U93" s="963">
        <f t="shared" si="28"/>
        <v>5.05</v>
      </c>
      <c r="V93" s="962" t="s">
        <v>653</v>
      </c>
      <c r="W93" s="964">
        <f t="shared" si="24"/>
        <v>1.01</v>
      </c>
      <c r="X93" s="69"/>
      <c r="Y93" s="69"/>
      <c r="Z93" s="127"/>
      <c r="AA93" s="127"/>
      <c r="AB93" s="127"/>
      <c r="AC93" s="127"/>
      <c r="AD93" s="127"/>
      <c r="AE93" s="127"/>
      <c r="AF93" s="127"/>
    </row>
    <row r="94" spans="1:32" s="2" customFormat="1">
      <c r="A94" s="949" t="s">
        <v>1548</v>
      </c>
      <c r="B94" s="968" t="s">
        <v>1631</v>
      </c>
      <c r="C94" s="901">
        <v>42</v>
      </c>
      <c r="D94" s="960">
        <v>0</v>
      </c>
      <c r="E94" s="902">
        <v>42.5</v>
      </c>
      <c r="F94" s="902">
        <v>0</v>
      </c>
      <c r="G94" s="897">
        <f t="shared" si="25"/>
        <v>42.5</v>
      </c>
      <c r="H94" s="901"/>
      <c r="I94" s="960"/>
      <c r="J94" s="902"/>
      <c r="K94" s="902"/>
      <c r="L94" s="897">
        <f t="shared" si="22"/>
        <v>0</v>
      </c>
      <c r="M94" s="901"/>
      <c r="N94" s="960"/>
      <c r="O94" s="902"/>
      <c r="P94" s="902"/>
      <c r="Q94" s="897">
        <f t="shared" si="23"/>
        <v>0</v>
      </c>
      <c r="R94" s="961">
        <f t="shared" si="26"/>
        <v>42</v>
      </c>
      <c r="S94" s="962" t="s">
        <v>653</v>
      </c>
      <c r="T94" s="535">
        <f t="shared" si="27"/>
        <v>42.5</v>
      </c>
      <c r="U94" s="963">
        <f t="shared" si="28"/>
        <v>42.5</v>
      </c>
      <c r="V94" s="962" t="s">
        <v>653</v>
      </c>
      <c r="W94" s="964">
        <f t="shared" si="24"/>
        <v>1.0119047619047619</v>
      </c>
      <c r="X94" s="69"/>
      <c r="Y94" s="69"/>
      <c r="Z94" s="127"/>
      <c r="AA94" s="127"/>
      <c r="AB94" s="127"/>
      <c r="AC94" s="127"/>
      <c r="AD94" s="127"/>
      <c r="AE94" s="127"/>
      <c r="AF94" s="127"/>
    </row>
    <row r="95" spans="1:32" s="2" customFormat="1">
      <c r="A95" s="949" t="s">
        <v>1549</v>
      </c>
      <c r="B95" s="968" t="s">
        <v>1632</v>
      </c>
      <c r="C95" s="901">
        <v>5.79</v>
      </c>
      <c r="D95" s="960">
        <v>0</v>
      </c>
      <c r="E95" s="902">
        <v>5.71</v>
      </c>
      <c r="F95" s="902">
        <v>0</v>
      </c>
      <c r="G95" s="897">
        <f t="shared" si="25"/>
        <v>5.71</v>
      </c>
      <c r="H95" s="901"/>
      <c r="I95" s="960"/>
      <c r="J95" s="902"/>
      <c r="K95" s="902"/>
      <c r="L95" s="897">
        <f t="shared" si="22"/>
        <v>0</v>
      </c>
      <c r="M95" s="901"/>
      <c r="N95" s="960"/>
      <c r="O95" s="902"/>
      <c r="P95" s="902"/>
      <c r="Q95" s="897">
        <f t="shared" si="23"/>
        <v>0</v>
      </c>
      <c r="R95" s="961">
        <f t="shared" si="26"/>
        <v>5.79</v>
      </c>
      <c r="S95" s="962" t="s">
        <v>653</v>
      </c>
      <c r="T95" s="535">
        <f t="shared" si="27"/>
        <v>5.71</v>
      </c>
      <c r="U95" s="963">
        <f t="shared" si="28"/>
        <v>5.71</v>
      </c>
      <c r="V95" s="962" t="s">
        <v>653</v>
      </c>
      <c r="W95" s="964">
        <f t="shared" si="24"/>
        <v>0.98618307426597585</v>
      </c>
      <c r="X95" s="69"/>
      <c r="Y95" s="69"/>
      <c r="Z95" s="127"/>
      <c r="AA95" s="127"/>
      <c r="AB95" s="127"/>
      <c r="AC95" s="127"/>
      <c r="AD95" s="127"/>
      <c r="AE95" s="127"/>
      <c r="AF95" s="127"/>
    </row>
    <row r="96" spans="1:32" s="2" customFormat="1">
      <c r="A96" s="949" t="s">
        <v>1550</v>
      </c>
      <c r="B96" s="968" t="s">
        <v>1633</v>
      </c>
      <c r="C96" s="901">
        <v>9</v>
      </c>
      <c r="D96" s="960">
        <v>0</v>
      </c>
      <c r="E96" s="902">
        <v>6.49</v>
      </c>
      <c r="F96" s="902">
        <v>0</v>
      </c>
      <c r="G96" s="897">
        <f t="shared" si="25"/>
        <v>6.49</v>
      </c>
      <c r="H96" s="901"/>
      <c r="I96" s="960"/>
      <c r="J96" s="902"/>
      <c r="K96" s="902"/>
      <c r="L96" s="897">
        <f t="shared" si="22"/>
        <v>0</v>
      </c>
      <c r="M96" s="901"/>
      <c r="N96" s="960"/>
      <c r="O96" s="902"/>
      <c r="P96" s="902"/>
      <c r="Q96" s="897">
        <f t="shared" si="23"/>
        <v>0</v>
      </c>
      <c r="R96" s="961">
        <f t="shared" si="26"/>
        <v>9</v>
      </c>
      <c r="S96" s="962" t="s">
        <v>653</v>
      </c>
      <c r="T96" s="535">
        <f t="shared" si="27"/>
        <v>6.49</v>
      </c>
      <c r="U96" s="963">
        <f t="shared" si="28"/>
        <v>6.49</v>
      </c>
      <c r="V96" s="962" t="s">
        <v>653</v>
      </c>
      <c r="W96" s="964">
        <f t="shared" si="24"/>
        <v>0.72111111111111115</v>
      </c>
      <c r="X96" s="69"/>
      <c r="Y96" s="69"/>
      <c r="Z96" s="127"/>
      <c r="AA96" s="127"/>
      <c r="AB96" s="127"/>
      <c r="AC96" s="127"/>
      <c r="AD96" s="127"/>
      <c r="AE96" s="127"/>
      <c r="AF96" s="127"/>
    </row>
    <row r="97" spans="1:32" s="2" customFormat="1">
      <c r="A97" s="949" t="s">
        <v>1551</v>
      </c>
      <c r="B97" s="968" t="s">
        <v>1634</v>
      </c>
      <c r="C97" s="901">
        <v>4</v>
      </c>
      <c r="D97" s="960">
        <v>0</v>
      </c>
      <c r="E97" s="902">
        <v>3.95</v>
      </c>
      <c r="F97" s="902">
        <v>0</v>
      </c>
      <c r="G97" s="897">
        <f t="shared" si="25"/>
        <v>3.95</v>
      </c>
      <c r="H97" s="901"/>
      <c r="I97" s="960"/>
      <c r="J97" s="902"/>
      <c r="K97" s="902"/>
      <c r="L97" s="897">
        <f t="shared" si="22"/>
        <v>0</v>
      </c>
      <c r="M97" s="901"/>
      <c r="N97" s="960"/>
      <c r="O97" s="902"/>
      <c r="P97" s="902"/>
      <c r="Q97" s="897">
        <f t="shared" si="23"/>
        <v>0</v>
      </c>
      <c r="R97" s="961">
        <f t="shared" si="26"/>
        <v>4</v>
      </c>
      <c r="S97" s="962" t="s">
        <v>653</v>
      </c>
      <c r="T97" s="535">
        <f t="shared" si="27"/>
        <v>3.95</v>
      </c>
      <c r="U97" s="963">
        <f t="shared" si="28"/>
        <v>3.95</v>
      </c>
      <c r="V97" s="962" t="s">
        <v>653</v>
      </c>
      <c r="W97" s="964">
        <f t="shared" si="24"/>
        <v>0.98750000000000004</v>
      </c>
      <c r="X97" s="69"/>
      <c r="Y97" s="69"/>
      <c r="Z97" s="127"/>
      <c r="AA97" s="127"/>
      <c r="AB97" s="127"/>
      <c r="AC97" s="127"/>
      <c r="AD97" s="127"/>
      <c r="AE97" s="127"/>
      <c r="AF97" s="127"/>
    </row>
    <row r="98" spans="1:32" s="2" customFormat="1">
      <c r="A98" s="949" t="s">
        <v>1552</v>
      </c>
      <c r="B98" s="968" t="s">
        <v>1635</v>
      </c>
      <c r="C98" s="901">
        <v>1</v>
      </c>
      <c r="D98" s="960">
        <v>0</v>
      </c>
      <c r="E98" s="902">
        <v>1.1000000000000001</v>
      </c>
      <c r="F98" s="902">
        <v>0</v>
      </c>
      <c r="G98" s="897">
        <f t="shared" si="25"/>
        <v>1.1000000000000001</v>
      </c>
      <c r="H98" s="901"/>
      <c r="I98" s="960"/>
      <c r="J98" s="902"/>
      <c r="K98" s="902"/>
      <c r="L98" s="897">
        <f t="shared" si="22"/>
        <v>0</v>
      </c>
      <c r="M98" s="901"/>
      <c r="N98" s="960"/>
      <c r="O98" s="902"/>
      <c r="P98" s="902"/>
      <c r="Q98" s="897">
        <f t="shared" si="23"/>
        <v>0</v>
      </c>
      <c r="R98" s="961">
        <f t="shared" si="26"/>
        <v>1</v>
      </c>
      <c r="S98" s="962" t="s">
        <v>653</v>
      </c>
      <c r="T98" s="535">
        <f t="shared" si="27"/>
        <v>1.1000000000000001</v>
      </c>
      <c r="U98" s="963">
        <f t="shared" si="28"/>
        <v>1.1000000000000001</v>
      </c>
      <c r="V98" s="962" t="s">
        <v>653</v>
      </c>
      <c r="W98" s="964">
        <f t="shared" si="24"/>
        <v>1.1000000000000001</v>
      </c>
      <c r="X98" s="69"/>
      <c r="Y98" s="69"/>
      <c r="Z98" s="127"/>
      <c r="AA98" s="127"/>
      <c r="AB98" s="127"/>
      <c r="AC98" s="127"/>
      <c r="AD98" s="127"/>
      <c r="AE98" s="127"/>
      <c r="AF98" s="127"/>
    </row>
    <row r="99" spans="1:32" s="2" customFormat="1">
      <c r="A99" s="949" t="s">
        <v>1553</v>
      </c>
      <c r="B99" s="968" t="s">
        <v>1636</v>
      </c>
      <c r="C99" s="901">
        <v>4</v>
      </c>
      <c r="D99" s="960">
        <v>0</v>
      </c>
      <c r="E99" s="902">
        <v>3.78</v>
      </c>
      <c r="F99" s="902">
        <v>0</v>
      </c>
      <c r="G99" s="897">
        <f t="shared" si="25"/>
        <v>3.78</v>
      </c>
      <c r="H99" s="901"/>
      <c r="I99" s="960"/>
      <c r="J99" s="902"/>
      <c r="K99" s="902"/>
      <c r="L99" s="897">
        <f t="shared" si="22"/>
        <v>0</v>
      </c>
      <c r="M99" s="901"/>
      <c r="N99" s="960"/>
      <c r="O99" s="902"/>
      <c r="P99" s="902"/>
      <c r="Q99" s="897">
        <f t="shared" si="23"/>
        <v>0</v>
      </c>
      <c r="R99" s="961">
        <f t="shared" si="26"/>
        <v>4</v>
      </c>
      <c r="S99" s="962" t="s">
        <v>653</v>
      </c>
      <c r="T99" s="535">
        <f t="shared" si="27"/>
        <v>3.78</v>
      </c>
      <c r="U99" s="963">
        <f t="shared" si="28"/>
        <v>3.78</v>
      </c>
      <c r="V99" s="962" t="s">
        <v>653</v>
      </c>
      <c r="W99" s="964">
        <f t="shared" si="24"/>
        <v>0.94499999999999995</v>
      </c>
      <c r="X99" s="69"/>
      <c r="Y99" s="69"/>
      <c r="Z99" s="127"/>
      <c r="AA99" s="127"/>
      <c r="AB99" s="127"/>
      <c r="AC99" s="127"/>
      <c r="AD99" s="127"/>
      <c r="AE99" s="127"/>
      <c r="AF99" s="127"/>
    </row>
    <row r="100" spans="1:32" s="2" customFormat="1">
      <c r="A100" s="949" t="s">
        <v>1554</v>
      </c>
      <c r="B100" s="968" t="s">
        <v>1637</v>
      </c>
      <c r="C100" s="901">
        <v>30</v>
      </c>
      <c r="D100" s="960">
        <v>0</v>
      </c>
      <c r="E100" s="902">
        <v>11.24</v>
      </c>
      <c r="F100" s="902">
        <v>0</v>
      </c>
      <c r="G100" s="897">
        <f t="shared" si="25"/>
        <v>11.24</v>
      </c>
      <c r="H100" s="901"/>
      <c r="I100" s="960"/>
      <c r="J100" s="902"/>
      <c r="K100" s="902"/>
      <c r="L100" s="897">
        <f t="shared" si="22"/>
        <v>0</v>
      </c>
      <c r="M100" s="901"/>
      <c r="N100" s="960"/>
      <c r="O100" s="902"/>
      <c r="P100" s="902"/>
      <c r="Q100" s="897">
        <f t="shared" si="23"/>
        <v>0</v>
      </c>
      <c r="R100" s="961">
        <f t="shared" si="26"/>
        <v>30</v>
      </c>
      <c r="S100" s="962" t="s">
        <v>653</v>
      </c>
      <c r="T100" s="535">
        <f t="shared" si="27"/>
        <v>11.24</v>
      </c>
      <c r="U100" s="963">
        <f t="shared" si="28"/>
        <v>11.24</v>
      </c>
      <c r="V100" s="962" t="s">
        <v>653</v>
      </c>
      <c r="W100" s="964">
        <f t="shared" si="24"/>
        <v>0.37466666666666665</v>
      </c>
      <c r="X100" s="69"/>
      <c r="Y100" s="69"/>
      <c r="Z100" s="127"/>
      <c r="AA100" s="127"/>
      <c r="AB100" s="127"/>
      <c r="AC100" s="127"/>
      <c r="AD100" s="127"/>
      <c r="AE100" s="127"/>
      <c r="AF100" s="127"/>
    </row>
    <row r="101" spans="1:32" s="2" customFormat="1">
      <c r="A101" s="949" t="s">
        <v>1555</v>
      </c>
      <c r="B101" s="968" t="s">
        <v>1638</v>
      </c>
      <c r="C101" s="901"/>
      <c r="D101" s="960"/>
      <c r="E101" s="902">
        <v>9.09</v>
      </c>
      <c r="F101" s="902">
        <v>0</v>
      </c>
      <c r="G101" s="897">
        <f t="shared" si="25"/>
        <v>9.09</v>
      </c>
      <c r="H101" s="901"/>
      <c r="I101" s="960"/>
      <c r="J101" s="902"/>
      <c r="K101" s="902"/>
      <c r="L101" s="897">
        <f t="shared" si="22"/>
        <v>0</v>
      </c>
      <c r="M101" s="901"/>
      <c r="N101" s="960"/>
      <c r="O101" s="902"/>
      <c r="P101" s="902"/>
      <c r="Q101" s="897">
        <f t="shared" si="23"/>
        <v>0</v>
      </c>
      <c r="R101" s="961">
        <f t="shared" si="26"/>
        <v>0</v>
      </c>
      <c r="S101" s="962" t="s">
        <v>653</v>
      </c>
      <c r="T101" s="535">
        <f t="shared" si="27"/>
        <v>9.09</v>
      </c>
      <c r="U101" s="963">
        <f t="shared" si="28"/>
        <v>9.09</v>
      </c>
      <c r="V101" s="962" t="s">
        <v>653</v>
      </c>
      <c r="W101" s="964" t="str">
        <f t="shared" si="24"/>
        <v>0</v>
      </c>
      <c r="X101" s="69"/>
      <c r="Y101" s="69"/>
      <c r="Z101" s="127"/>
      <c r="AA101" s="127"/>
      <c r="AB101" s="127"/>
      <c r="AC101" s="127"/>
      <c r="AD101" s="127"/>
      <c r="AE101" s="127"/>
      <c r="AF101" s="127"/>
    </row>
    <row r="102" spans="1:32" s="2" customFormat="1">
      <c r="A102" s="949" t="s">
        <v>1556</v>
      </c>
      <c r="B102" s="968" t="s">
        <v>1639</v>
      </c>
      <c r="C102" s="901"/>
      <c r="D102" s="960"/>
      <c r="E102" s="902">
        <v>6.61</v>
      </c>
      <c r="F102" s="902">
        <v>0</v>
      </c>
      <c r="G102" s="897">
        <f t="shared" si="25"/>
        <v>6.61</v>
      </c>
      <c r="H102" s="901"/>
      <c r="I102" s="960"/>
      <c r="J102" s="902"/>
      <c r="K102" s="902"/>
      <c r="L102" s="897">
        <f t="shared" si="22"/>
        <v>0</v>
      </c>
      <c r="M102" s="901"/>
      <c r="N102" s="960"/>
      <c r="O102" s="902"/>
      <c r="P102" s="902"/>
      <c r="Q102" s="897">
        <f t="shared" si="23"/>
        <v>0</v>
      </c>
      <c r="R102" s="961">
        <f t="shared" si="26"/>
        <v>0</v>
      </c>
      <c r="S102" s="962" t="s">
        <v>653</v>
      </c>
      <c r="T102" s="535">
        <f t="shared" si="27"/>
        <v>6.61</v>
      </c>
      <c r="U102" s="963">
        <f t="shared" si="28"/>
        <v>6.61</v>
      </c>
      <c r="V102" s="962" t="s">
        <v>653</v>
      </c>
      <c r="W102" s="964" t="str">
        <f t="shared" si="24"/>
        <v>0</v>
      </c>
      <c r="X102" s="69"/>
      <c r="Y102" s="69"/>
      <c r="Z102" s="127"/>
      <c r="AA102" s="127"/>
      <c r="AB102" s="127"/>
      <c r="AC102" s="127"/>
      <c r="AD102" s="127"/>
      <c r="AE102" s="127"/>
      <c r="AF102" s="127"/>
    </row>
    <row r="103" spans="1:32" s="2" customFormat="1">
      <c r="A103" s="949" t="s">
        <v>1557</v>
      </c>
      <c r="B103" s="968" t="s">
        <v>1640</v>
      </c>
      <c r="C103" s="901"/>
      <c r="D103" s="960"/>
      <c r="E103" s="902">
        <v>5.2</v>
      </c>
      <c r="F103" s="902">
        <v>0</v>
      </c>
      <c r="G103" s="897">
        <f t="shared" si="25"/>
        <v>5.2</v>
      </c>
      <c r="H103" s="901"/>
      <c r="I103" s="960"/>
      <c r="J103" s="902"/>
      <c r="K103" s="902"/>
      <c r="L103" s="897">
        <f t="shared" si="22"/>
        <v>0</v>
      </c>
      <c r="M103" s="901"/>
      <c r="N103" s="960"/>
      <c r="O103" s="902"/>
      <c r="P103" s="902"/>
      <c r="Q103" s="897">
        <f t="shared" si="23"/>
        <v>0</v>
      </c>
      <c r="R103" s="961">
        <f t="shared" si="26"/>
        <v>0</v>
      </c>
      <c r="S103" s="962" t="s">
        <v>653</v>
      </c>
      <c r="T103" s="535">
        <f t="shared" si="27"/>
        <v>5.2</v>
      </c>
      <c r="U103" s="963">
        <f t="shared" si="28"/>
        <v>5.2</v>
      </c>
      <c r="V103" s="962" t="s">
        <v>653</v>
      </c>
      <c r="W103" s="964" t="str">
        <f t="shared" si="24"/>
        <v>0</v>
      </c>
      <c r="X103" s="69"/>
      <c r="Y103" s="69"/>
      <c r="Z103" s="127"/>
      <c r="AA103" s="127"/>
      <c r="AB103" s="127"/>
      <c r="AC103" s="127"/>
      <c r="AD103" s="127"/>
      <c r="AE103" s="127"/>
      <c r="AF103" s="127"/>
    </row>
    <row r="104" spans="1:32" s="2" customFormat="1">
      <c r="A104" s="949" t="s">
        <v>1558</v>
      </c>
      <c r="B104" s="968" t="s">
        <v>1641</v>
      </c>
      <c r="C104" s="901"/>
      <c r="D104" s="960"/>
      <c r="E104" s="902">
        <v>2.2000000000000002</v>
      </c>
      <c r="F104" s="902">
        <v>0</v>
      </c>
      <c r="G104" s="897">
        <f t="shared" si="25"/>
        <v>2.2000000000000002</v>
      </c>
      <c r="H104" s="901"/>
      <c r="I104" s="960"/>
      <c r="J104" s="902"/>
      <c r="K104" s="902"/>
      <c r="L104" s="897">
        <f t="shared" si="22"/>
        <v>0</v>
      </c>
      <c r="M104" s="901"/>
      <c r="N104" s="960"/>
      <c r="O104" s="902"/>
      <c r="P104" s="902"/>
      <c r="Q104" s="897">
        <f t="shared" si="23"/>
        <v>0</v>
      </c>
      <c r="R104" s="961">
        <f t="shared" si="26"/>
        <v>0</v>
      </c>
      <c r="S104" s="962" t="s">
        <v>653</v>
      </c>
      <c r="T104" s="535">
        <f t="shared" si="27"/>
        <v>2.2000000000000002</v>
      </c>
      <c r="U104" s="963">
        <f t="shared" si="28"/>
        <v>2.2000000000000002</v>
      </c>
      <c r="V104" s="962" t="s">
        <v>653</v>
      </c>
      <c r="W104" s="964" t="str">
        <f t="shared" si="24"/>
        <v>0</v>
      </c>
      <c r="X104" s="69"/>
      <c r="Y104" s="69"/>
      <c r="Z104" s="127"/>
      <c r="AA104" s="127"/>
      <c r="AB104" s="127"/>
      <c r="AC104" s="127"/>
      <c r="AD104" s="127"/>
      <c r="AE104" s="127"/>
      <c r="AF104" s="127"/>
    </row>
    <row r="105" spans="1:32" s="2" customFormat="1">
      <c r="A105" s="949" t="s">
        <v>1559</v>
      </c>
      <c r="B105" s="968" t="s">
        <v>1642</v>
      </c>
      <c r="C105" s="901"/>
      <c r="D105" s="960"/>
      <c r="E105" s="902">
        <v>2.4900000000000002</v>
      </c>
      <c r="F105" s="902">
        <v>0</v>
      </c>
      <c r="G105" s="897">
        <f t="shared" si="25"/>
        <v>2.4900000000000002</v>
      </c>
      <c r="H105" s="901"/>
      <c r="I105" s="960"/>
      <c r="J105" s="902"/>
      <c r="K105" s="902"/>
      <c r="L105" s="897">
        <f t="shared" si="22"/>
        <v>0</v>
      </c>
      <c r="M105" s="901"/>
      <c r="N105" s="960"/>
      <c r="O105" s="902"/>
      <c r="P105" s="902"/>
      <c r="Q105" s="897">
        <f t="shared" si="23"/>
        <v>0</v>
      </c>
      <c r="R105" s="961">
        <f t="shared" si="26"/>
        <v>0</v>
      </c>
      <c r="S105" s="962" t="s">
        <v>653</v>
      </c>
      <c r="T105" s="535">
        <f t="shared" si="27"/>
        <v>2.4900000000000002</v>
      </c>
      <c r="U105" s="963">
        <f t="shared" si="28"/>
        <v>2.4900000000000002</v>
      </c>
      <c r="V105" s="962" t="s">
        <v>653</v>
      </c>
      <c r="W105" s="964" t="str">
        <f t="shared" si="24"/>
        <v>0</v>
      </c>
      <c r="X105" s="69"/>
      <c r="Y105" s="69"/>
      <c r="Z105" s="127"/>
      <c r="AA105" s="127"/>
      <c r="AB105" s="127"/>
      <c r="AC105" s="127"/>
      <c r="AD105" s="127"/>
      <c r="AE105" s="127"/>
      <c r="AF105" s="127"/>
    </row>
    <row r="106" spans="1:32" s="2" customFormat="1">
      <c r="A106" s="949" t="s">
        <v>1560</v>
      </c>
      <c r="B106" s="968"/>
      <c r="C106" s="901"/>
      <c r="D106" s="960"/>
      <c r="E106" s="902"/>
      <c r="F106" s="902"/>
      <c r="G106" s="897">
        <f t="shared" si="25"/>
        <v>0</v>
      </c>
      <c r="H106" s="901"/>
      <c r="I106" s="960"/>
      <c r="J106" s="902"/>
      <c r="K106" s="902"/>
      <c r="L106" s="897">
        <f t="shared" si="22"/>
        <v>0</v>
      </c>
      <c r="M106" s="901"/>
      <c r="N106" s="960"/>
      <c r="O106" s="902"/>
      <c r="P106" s="902"/>
      <c r="Q106" s="897">
        <f t="shared" si="23"/>
        <v>0</v>
      </c>
      <c r="R106" s="961">
        <f t="shared" si="26"/>
        <v>0</v>
      </c>
      <c r="S106" s="962" t="s">
        <v>653</v>
      </c>
      <c r="T106" s="535">
        <f t="shared" si="27"/>
        <v>0</v>
      </c>
      <c r="U106" s="963">
        <f t="shared" si="28"/>
        <v>0</v>
      </c>
      <c r="V106" s="962" t="s">
        <v>653</v>
      </c>
      <c r="W106" s="964" t="str">
        <f t="shared" si="24"/>
        <v>0</v>
      </c>
      <c r="X106" s="69"/>
      <c r="Y106" s="69"/>
      <c r="Z106" s="127"/>
      <c r="AA106" s="127"/>
      <c r="AB106" s="127"/>
      <c r="AC106" s="127"/>
      <c r="AD106" s="127"/>
      <c r="AE106" s="127"/>
      <c r="AF106" s="127"/>
    </row>
    <row r="107" spans="1:32" s="2" customFormat="1">
      <c r="A107" s="949" t="s">
        <v>1561</v>
      </c>
      <c r="B107" s="968"/>
      <c r="C107" s="901"/>
      <c r="D107" s="960"/>
      <c r="E107" s="902"/>
      <c r="F107" s="902"/>
      <c r="G107" s="897">
        <f t="shared" si="25"/>
        <v>0</v>
      </c>
      <c r="H107" s="901"/>
      <c r="I107" s="960"/>
      <c r="J107" s="902"/>
      <c r="K107" s="902"/>
      <c r="L107" s="897">
        <f t="shared" si="22"/>
        <v>0</v>
      </c>
      <c r="M107" s="901"/>
      <c r="N107" s="960"/>
      <c r="O107" s="902"/>
      <c r="P107" s="902"/>
      <c r="Q107" s="897">
        <f t="shared" si="23"/>
        <v>0</v>
      </c>
      <c r="R107" s="961">
        <f t="shared" si="26"/>
        <v>0</v>
      </c>
      <c r="S107" s="962" t="s">
        <v>653</v>
      </c>
      <c r="T107" s="535">
        <f t="shared" si="27"/>
        <v>0</v>
      </c>
      <c r="U107" s="963">
        <f t="shared" si="28"/>
        <v>0</v>
      </c>
      <c r="V107" s="962" t="s">
        <v>653</v>
      </c>
      <c r="W107" s="964" t="str">
        <f t="shared" si="24"/>
        <v>0</v>
      </c>
      <c r="X107" s="69"/>
      <c r="Y107" s="69"/>
      <c r="Z107" s="127"/>
      <c r="AA107" s="127"/>
      <c r="AB107" s="127"/>
      <c r="AC107" s="127"/>
      <c r="AD107" s="127"/>
      <c r="AE107" s="127"/>
      <c r="AF107" s="127"/>
    </row>
    <row r="108" spans="1:32" s="2" customFormat="1">
      <c r="A108" s="949" t="s">
        <v>1562</v>
      </c>
      <c r="B108" s="968"/>
      <c r="C108" s="901"/>
      <c r="D108" s="960"/>
      <c r="E108" s="902"/>
      <c r="F108" s="902"/>
      <c r="G108" s="897">
        <f t="shared" si="25"/>
        <v>0</v>
      </c>
      <c r="H108" s="901"/>
      <c r="I108" s="960"/>
      <c r="J108" s="902"/>
      <c r="K108" s="902"/>
      <c r="L108" s="897">
        <f t="shared" si="22"/>
        <v>0</v>
      </c>
      <c r="M108" s="901"/>
      <c r="N108" s="960"/>
      <c r="O108" s="902"/>
      <c r="P108" s="902"/>
      <c r="Q108" s="897">
        <f t="shared" si="23"/>
        <v>0</v>
      </c>
      <c r="R108" s="961">
        <f t="shared" si="26"/>
        <v>0</v>
      </c>
      <c r="S108" s="962" t="s">
        <v>653</v>
      </c>
      <c r="T108" s="535">
        <f t="shared" si="27"/>
        <v>0</v>
      </c>
      <c r="U108" s="963">
        <f t="shared" si="28"/>
        <v>0</v>
      </c>
      <c r="V108" s="962" t="s">
        <v>653</v>
      </c>
      <c r="W108" s="964" t="str">
        <f t="shared" si="24"/>
        <v>0</v>
      </c>
      <c r="X108" s="69"/>
      <c r="Y108" s="69"/>
      <c r="Z108" s="127"/>
      <c r="AA108" s="127"/>
      <c r="AB108" s="127"/>
      <c r="AC108" s="127"/>
      <c r="AD108" s="127"/>
      <c r="AE108" s="127"/>
      <c r="AF108" s="127"/>
    </row>
    <row r="109" spans="1:32" s="2" customFormat="1">
      <c r="A109" s="949" t="s">
        <v>1563</v>
      </c>
      <c r="B109" s="968"/>
      <c r="C109" s="901"/>
      <c r="D109" s="960"/>
      <c r="E109" s="902"/>
      <c r="F109" s="902"/>
      <c r="G109" s="897">
        <f t="shared" si="25"/>
        <v>0</v>
      </c>
      <c r="H109" s="901"/>
      <c r="I109" s="960"/>
      <c r="J109" s="902"/>
      <c r="K109" s="902"/>
      <c r="L109" s="897">
        <f t="shared" si="22"/>
        <v>0</v>
      </c>
      <c r="M109" s="901"/>
      <c r="N109" s="960"/>
      <c r="O109" s="902"/>
      <c r="P109" s="902"/>
      <c r="Q109" s="897">
        <f t="shared" si="23"/>
        <v>0</v>
      </c>
      <c r="R109" s="961">
        <f t="shared" si="26"/>
        <v>0</v>
      </c>
      <c r="S109" s="962" t="s">
        <v>653</v>
      </c>
      <c r="T109" s="535">
        <f t="shared" si="27"/>
        <v>0</v>
      </c>
      <c r="U109" s="963">
        <f t="shared" si="28"/>
        <v>0</v>
      </c>
      <c r="V109" s="962" t="s">
        <v>653</v>
      </c>
      <c r="W109" s="964" t="str">
        <f t="shared" si="24"/>
        <v>0</v>
      </c>
      <c r="X109" s="69"/>
      <c r="Y109" s="69"/>
      <c r="Z109" s="127"/>
      <c r="AA109" s="127"/>
      <c r="AB109" s="127"/>
      <c r="AC109" s="127"/>
      <c r="AD109" s="127"/>
      <c r="AE109" s="127"/>
      <c r="AF109" s="127"/>
    </row>
    <row r="110" spans="1:32" s="2" customFormat="1">
      <c r="A110" s="949" t="s">
        <v>1564</v>
      </c>
      <c r="B110" s="968"/>
      <c r="C110" s="901"/>
      <c r="D110" s="960"/>
      <c r="E110" s="902"/>
      <c r="F110" s="902"/>
      <c r="G110" s="897">
        <f t="shared" si="25"/>
        <v>0</v>
      </c>
      <c r="H110" s="901"/>
      <c r="I110" s="960"/>
      <c r="J110" s="902"/>
      <c r="K110" s="902"/>
      <c r="L110" s="897">
        <f t="shared" si="22"/>
        <v>0</v>
      </c>
      <c r="M110" s="901"/>
      <c r="N110" s="960"/>
      <c r="O110" s="902"/>
      <c r="P110" s="902"/>
      <c r="Q110" s="897">
        <f t="shared" si="23"/>
        <v>0</v>
      </c>
      <c r="R110" s="961">
        <f t="shared" si="26"/>
        <v>0</v>
      </c>
      <c r="S110" s="962" t="s">
        <v>653</v>
      </c>
      <c r="T110" s="535">
        <f t="shared" si="27"/>
        <v>0</v>
      </c>
      <c r="U110" s="963">
        <f t="shared" si="28"/>
        <v>0</v>
      </c>
      <c r="V110" s="962" t="s">
        <v>653</v>
      </c>
      <c r="W110" s="964" t="str">
        <f t="shared" si="24"/>
        <v>0</v>
      </c>
      <c r="X110" s="69"/>
      <c r="Y110" s="69"/>
      <c r="Z110" s="127"/>
      <c r="AA110" s="127"/>
      <c r="AB110" s="127"/>
      <c r="AC110" s="127"/>
      <c r="AD110" s="127"/>
      <c r="AE110" s="127"/>
      <c r="AF110" s="127"/>
    </row>
    <row r="111" spans="1:32" s="2" customFormat="1">
      <c r="A111" s="949" t="s">
        <v>1565</v>
      </c>
      <c r="B111" s="968"/>
      <c r="C111" s="901"/>
      <c r="D111" s="960"/>
      <c r="E111" s="902"/>
      <c r="F111" s="902"/>
      <c r="G111" s="897">
        <f t="shared" si="25"/>
        <v>0</v>
      </c>
      <c r="H111" s="901"/>
      <c r="I111" s="960"/>
      <c r="J111" s="902"/>
      <c r="K111" s="902"/>
      <c r="L111" s="897">
        <f t="shared" si="22"/>
        <v>0</v>
      </c>
      <c r="M111" s="901"/>
      <c r="N111" s="960"/>
      <c r="O111" s="902"/>
      <c r="P111" s="902"/>
      <c r="Q111" s="897">
        <f t="shared" si="23"/>
        <v>0</v>
      </c>
      <c r="R111" s="961">
        <f t="shared" si="26"/>
        <v>0</v>
      </c>
      <c r="S111" s="962" t="s">
        <v>653</v>
      </c>
      <c r="T111" s="535">
        <f t="shared" si="27"/>
        <v>0</v>
      </c>
      <c r="U111" s="963">
        <f t="shared" si="28"/>
        <v>0</v>
      </c>
      <c r="V111" s="962" t="s">
        <v>653</v>
      </c>
      <c r="W111" s="964" t="str">
        <f t="shared" si="24"/>
        <v>0</v>
      </c>
      <c r="X111" s="69"/>
      <c r="Y111" s="69"/>
      <c r="Z111" s="127"/>
      <c r="AA111" s="127"/>
      <c r="AB111" s="127"/>
      <c r="AC111" s="127"/>
      <c r="AD111" s="127"/>
      <c r="AE111" s="127"/>
      <c r="AF111" s="127"/>
    </row>
    <row r="112" spans="1:32" s="2" customFormat="1">
      <c r="A112" s="949" t="s">
        <v>1566</v>
      </c>
      <c r="B112" s="968"/>
      <c r="C112" s="901"/>
      <c r="D112" s="960"/>
      <c r="E112" s="902"/>
      <c r="F112" s="902"/>
      <c r="G112" s="897">
        <f t="shared" si="25"/>
        <v>0</v>
      </c>
      <c r="H112" s="901"/>
      <c r="I112" s="960"/>
      <c r="J112" s="902"/>
      <c r="K112" s="902"/>
      <c r="L112" s="897">
        <f t="shared" si="22"/>
        <v>0</v>
      </c>
      <c r="M112" s="901"/>
      <c r="N112" s="960"/>
      <c r="O112" s="902"/>
      <c r="P112" s="902"/>
      <c r="Q112" s="897">
        <f t="shared" si="23"/>
        <v>0</v>
      </c>
      <c r="R112" s="961">
        <f t="shared" si="26"/>
        <v>0</v>
      </c>
      <c r="S112" s="962" t="s">
        <v>653</v>
      </c>
      <c r="T112" s="535">
        <f t="shared" si="27"/>
        <v>0</v>
      </c>
      <c r="U112" s="963">
        <f t="shared" si="28"/>
        <v>0</v>
      </c>
      <c r="V112" s="962" t="s">
        <v>653</v>
      </c>
      <c r="W112" s="964" t="str">
        <f t="shared" si="24"/>
        <v>0</v>
      </c>
      <c r="X112" s="69"/>
      <c r="Y112" s="69"/>
      <c r="Z112" s="127"/>
      <c r="AA112" s="127"/>
      <c r="AB112" s="127"/>
      <c r="AC112" s="127"/>
      <c r="AD112" s="127"/>
      <c r="AE112" s="127"/>
      <c r="AF112" s="127"/>
    </row>
    <row r="113" spans="1:32" s="2" customFormat="1">
      <c r="A113" s="949" t="s">
        <v>1567</v>
      </c>
      <c r="B113" s="968"/>
      <c r="C113" s="901"/>
      <c r="D113" s="960"/>
      <c r="E113" s="902"/>
      <c r="F113" s="902"/>
      <c r="G113" s="897">
        <f t="shared" si="25"/>
        <v>0</v>
      </c>
      <c r="H113" s="901"/>
      <c r="I113" s="960"/>
      <c r="J113" s="902"/>
      <c r="K113" s="902"/>
      <c r="L113" s="897">
        <f t="shared" si="22"/>
        <v>0</v>
      </c>
      <c r="M113" s="901"/>
      <c r="N113" s="960"/>
      <c r="O113" s="902"/>
      <c r="P113" s="902"/>
      <c r="Q113" s="897">
        <f t="shared" si="23"/>
        <v>0</v>
      </c>
      <c r="R113" s="961">
        <f t="shared" si="26"/>
        <v>0</v>
      </c>
      <c r="S113" s="962" t="s">
        <v>653</v>
      </c>
      <c r="T113" s="535">
        <f t="shared" si="27"/>
        <v>0</v>
      </c>
      <c r="U113" s="963">
        <f t="shared" si="28"/>
        <v>0</v>
      </c>
      <c r="V113" s="962" t="s">
        <v>653</v>
      </c>
      <c r="W113" s="964" t="str">
        <f t="shared" si="24"/>
        <v>0</v>
      </c>
      <c r="X113" s="69"/>
      <c r="Y113" s="69"/>
      <c r="Z113" s="127"/>
      <c r="AA113" s="127"/>
      <c r="AB113" s="127"/>
      <c r="AC113" s="127"/>
      <c r="AD113" s="127"/>
      <c r="AE113" s="127"/>
      <c r="AF113" s="127"/>
    </row>
    <row r="114" spans="1:32" s="2" customFormat="1">
      <c r="A114" s="949" t="s">
        <v>1568</v>
      </c>
      <c r="B114" s="968"/>
      <c r="C114" s="901"/>
      <c r="D114" s="960"/>
      <c r="E114" s="902"/>
      <c r="F114" s="902"/>
      <c r="G114" s="897">
        <f t="shared" si="25"/>
        <v>0</v>
      </c>
      <c r="H114" s="901"/>
      <c r="I114" s="960"/>
      <c r="J114" s="902"/>
      <c r="K114" s="902"/>
      <c r="L114" s="897">
        <f t="shared" si="22"/>
        <v>0</v>
      </c>
      <c r="M114" s="901"/>
      <c r="N114" s="960"/>
      <c r="O114" s="902"/>
      <c r="P114" s="902"/>
      <c r="Q114" s="897">
        <f t="shared" si="23"/>
        <v>0</v>
      </c>
      <c r="R114" s="961">
        <f t="shared" si="26"/>
        <v>0</v>
      </c>
      <c r="S114" s="962" t="s">
        <v>653</v>
      </c>
      <c r="T114" s="535">
        <f t="shared" si="27"/>
        <v>0</v>
      </c>
      <c r="U114" s="963">
        <f t="shared" si="28"/>
        <v>0</v>
      </c>
      <c r="V114" s="962" t="s">
        <v>653</v>
      </c>
      <c r="W114" s="964" t="str">
        <f t="shared" si="24"/>
        <v>0</v>
      </c>
      <c r="X114" s="69"/>
      <c r="Y114" s="69"/>
      <c r="Z114" s="127"/>
      <c r="AA114" s="127"/>
      <c r="AB114" s="127"/>
      <c r="AC114" s="127"/>
      <c r="AD114" s="127"/>
      <c r="AE114" s="127"/>
      <c r="AF114" s="127"/>
    </row>
    <row r="115" spans="1:32" s="2" customFormat="1">
      <c r="A115" s="949" t="s">
        <v>1569</v>
      </c>
      <c r="B115" s="968"/>
      <c r="C115" s="901"/>
      <c r="D115" s="960"/>
      <c r="E115" s="902"/>
      <c r="F115" s="902"/>
      <c r="G115" s="897">
        <f t="shared" si="25"/>
        <v>0</v>
      </c>
      <c r="H115" s="901"/>
      <c r="I115" s="960"/>
      <c r="J115" s="902"/>
      <c r="K115" s="902"/>
      <c r="L115" s="897">
        <f t="shared" si="22"/>
        <v>0</v>
      </c>
      <c r="M115" s="901"/>
      <c r="N115" s="960"/>
      <c r="O115" s="902"/>
      <c r="P115" s="902"/>
      <c r="Q115" s="897">
        <f t="shared" si="23"/>
        <v>0</v>
      </c>
      <c r="R115" s="961">
        <f t="shared" si="26"/>
        <v>0</v>
      </c>
      <c r="S115" s="962" t="s">
        <v>653</v>
      </c>
      <c r="T115" s="535">
        <f t="shared" si="27"/>
        <v>0</v>
      </c>
      <c r="U115" s="963">
        <f t="shared" si="28"/>
        <v>0</v>
      </c>
      <c r="V115" s="962" t="s">
        <v>653</v>
      </c>
      <c r="W115" s="964" t="str">
        <f t="shared" si="24"/>
        <v>0</v>
      </c>
      <c r="X115" s="69"/>
      <c r="Y115" s="69"/>
      <c r="Z115" s="127"/>
      <c r="AA115" s="127"/>
      <c r="AB115" s="127"/>
      <c r="AC115" s="127"/>
      <c r="AD115" s="127"/>
      <c r="AE115" s="127"/>
      <c r="AF115" s="127"/>
    </row>
    <row r="116" spans="1:32" s="2" customFormat="1">
      <c r="A116" s="949" t="s">
        <v>1570</v>
      </c>
      <c r="B116" s="968"/>
      <c r="C116" s="901"/>
      <c r="D116" s="960"/>
      <c r="E116" s="902"/>
      <c r="F116" s="902"/>
      <c r="G116" s="897">
        <f t="shared" si="25"/>
        <v>0</v>
      </c>
      <c r="H116" s="901"/>
      <c r="I116" s="960"/>
      <c r="J116" s="902"/>
      <c r="K116" s="902"/>
      <c r="L116" s="897">
        <f t="shared" si="22"/>
        <v>0</v>
      </c>
      <c r="M116" s="901"/>
      <c r="N116" s="960"/>
      <c r="O116" s="902"/>
      <c r="P116" s="902"/>
      <c r="Q116" s="897">
        <f t="shared" si="23"/>
        <v>0</v>
      </c>
      <c r="R116" s="961">
        <f t="shared" si="26"/>
        <v>0</v>
      </c>
      <c r="S116" s="962" t="s">
        <v>653</v>
      </c>
      <c r="T116" s="535">
        <f t="shared" si="27"/>
        <v>0</v>
      </c>
      <c r="U116" s="963">
        <f t="shared" si="28"/>
        <v>0</v>
      </c>
      <c r="V116" s="962" t="s">
        <v>653</v>
      </c>
      <c r="W116" s="964" t="str">
        <f t="shared" si="24"/>
        <v>0</v>
      </c>
      <c r="X116" s="69"/>
      <c r="Y116" s="69"/>
      <c r="Z116" s="127"/>
      <c r="AA116" s="127"/>
      <c r="AB116" s="127"/>
      <c r="AC116" s="127"/>
      <c r="AD116" s="127"/>
      <c r="AE116" s="127"/>
      <c r="AF116" s="127"/>
    </row>
    <row r="117" spans="1:32" s="2" customFormat="1">
      <c r="A117" s="949" t="s">
        <v>1571</v>
      </c>
      <c r="B117" s="968"/>
      <c r="C117" s="901"/>
      <c r="D117" s="960"/>
      <c r="E117" s="902"/>
      <c r="F117" s="902"/>
      <c r="G117" s="897">
        <f t="shared" si="25"/>
        <v>0</v>
      </c>
      <c r="H117" s="901"/>
      <c r="I117" s="960"/>
      <c r="J117" s="902"/>
      <c r="K117" s="902"/>
      <c r="L117" s="897">
        <f t="shared" si="22"/>
        <v>0</v>
      </c>
      <c r="M117" s="901"/>
      <c r="N117" s="960"/>
      <c r="O117" s="902"/>
      <c r="P117" s="902"/>
      <c r="Q117" s="897">
        <f t="shared" si="23"/>
        <v>0</v>
      </c>
      <c r="R117" s="961">
        <f t="shared" si="26"/>
        <v>0</v>
      </c>
      <c r="S117" s="962" t="s">
        <v>653</v>
      </c>
      <c r="T117" s="535">
        <f t="shared" si="27"/>
        <v>0</v>
      </c>
      <c r="U117" s="963">
        <f t="shared" si="28"/>
        <v>0</v>
      </c>
      <c r="V117" s="962" t="s">
        <v>653</v>
      </c>
      <c r="W117" s="964" t="str">
        <f t="shared" si="24"/>
        <v>0</v>
      </c>
      <c r="X117" s="69"/>
      <c r="Y117" s="69"/>
      <c r="Z117" s="127"/>
      <c r="AA117" s="127"/>
      <c r="AB117" s="127"/>
      <c r="AC117" s="127"/>
      <c r="AD117" s="127"/>
      <c r="AE117" s="127"/>
      <c r="AF117" s="127"/>
    </row>
    <row r="118" spans="1:32" s="2" customFormat="1">
      <c r="A118" s="949" t="s">
        <v>1572</v>
      </c>
      <c r="B118" s="968"/>
      <c r="C118" s="901"/>
      <c r="D118" s="960"/>
      <c r="E118" s="902"/>
      <c r="F118" s="902"/>
      <c r="G118" s="897">
        <f t="shared" si="25"/>
        <v>0</v>
      </c>
      <c r="H118" s="901"/>
      <c r="I118" s="960"/>
      <c r="J118" s="902"/>
      <c r="K118" s="902"/>
      <c r="L118" s="897">
        <f t="shared" si="22"/>
        <v>0</v>
      </c>
      <c r="M118" s="901"/>
      <c r="N118" s="960"/>
      <c r="O118" s="902"/>
      <c r="P118" s="902"/>
      <c r="Q118" s="897">
        <f t="shared" si="23"/>
        <v>0</v>
      </c>
      <c r="R118" s="961">
        <f t="shared" si="26"/>
        <v>0</v>
      </c>
      <c r="S118" s="962" t="s">
        <v>653</v>
      </c>
      <c r="T118" s="535">
        <f t="shared" si="27"/>
        <v>0</v>
      </c>
      <c r="U118" s="963">
        <f t="shared" si="28"/>
        <v>0</v>
      </c>
      <c r="V118" s="962" t="s">
        <v>653</v>
      </c>
      <c r="W118" s="964" t="str">
        <f t="shared" si="24"/>
        <v>0</v>
      </c>
      <c r="X118" s="69"/>
      <c r="Y118" s="69"/>
      <c r="Z118" s="127"/>
      <c r="AA118" s="127"/>
      <c r="AB118" s="127"/>
      <c r="AC118" s="127"/>
      <c r="AD118" s="127"/>
      <c r="AE118" s="127"/>
      <c r="AF118" s="127"/>
    </row>
    <row r="119" spans="1:32" s="2" customFormat="1">
      <c r="A119" s="949" t="s">
        <v>1573</v>
      </c>
      <c r="B119" s="968"/>
      <c r="C119" s="901"/>
      <c r="D119" s="960"/>
      <c r="E119" s="902"/>
      <c r="F119" s="902"/>
      <c r="G119" s="897">
        <f t="shared" si="25"/>
        <v>0</v>
      </c>
      <c r="H119" s="901"/>
      <c r="I119" s="960"/>
      <c r="J119" s="902"/>
      <c r="K119" s="902"/>
      <c r="L119" s="897">
        <f t="shared" si="22"/>
        <v>0</v>
      </c>
      <c r="M119" s="901"/>
      <c r="N119" s="960"/>
      <c r="O119" s="902"/>
      <c r="P119" s="902"/>
      <c r="Q119" s="897">
        <f t="shared" si="23"/>
        <v>0</v>
      </c>
      <c r="R119" s="961">
        <f t="shared" si="26"/>
        <v>0</v>
      </c>
      <c r="S119" s="962" t="s">
        <v>653</v>
      </c>
      <c r="T119" s="535">
        <f t="shared" si="27"/>
        <v>0</v>
      </c>
      <c r="U119" s="963">
        <f t="shared" si="28"/>
        <v>0</v>
      </c>
      <c r="V119" s="962" t="s">
        <v>653</v>
      </c>
      <c r="W119" s="964" t="str">
        <f t="shared" si="24"/>
        <v>0</v>
      </c>
      <c r="X119" s="69"/>
      <c r="Y119" s="69"/>
      <c r="Z119" s="127"/>
      <c r="AA119" s="127"/>
      <c r="AB119" s="127"/>
      <c r="AC119" s="127"/>
      <c r="AD119" s="127"/>
      <c r="AE119" s="127"/>
      <c r="AF119" s="127"/>
    </row>
    <row r="120" spans="1:32" s="2" customFormat="1">
      <c r="A120" s="949" t="s">
        <v>1574</v>
      </c>
      <c r="B120" s="968"/>
      <c r="C120" s="901"/>
      <c r="D120" s="960"/>
      <c r="E120" s="902"/>
      <c r="F120" s="902"/>
      <c r="G120" s="897">
        <f t="shared" si="25"/>
        <v>0</v>
      </c>
      <c r="H120" s="901"/>
      <c r="I120" s="960"/>
      <c r="J120" s="902"/>
      <c r="K120" s="902"/>
      <c r="L120" s="897">
        <f t="shared" si="22"/>
        <v>0</v>
      </c>
      <c r="M120" s="901"/>
      <c r="N120" s="960"/>
      <c r="O120" s="902"/>
      <c r="P120" s="902"/>
      <c r="Q120" s="897">
        <f t="shared" si="23"/>
        <v>0</v>
      </c>
      <c r="R120" s="961">
        <f t="shared" si="26"/>
        <v>0</v>
      </c>
      <c r="S120" s="962" t="s">
        <v>653</v>
      </c>
      <c r="T120" s="535">
        <f t="shared" si="27"/>
        <v>0</v>
      </c>
      <c r="U120" s="963">
        <f t="shared" si="28"/>
        <v>0</v>
      </c>
      <c r="V120" s="962" t="s">
        <v>653</v>
      </c>
      <c r="W120" s="964" t="str">
        <f t="shared" si="24"/>
        <v>0</v>
      </c>
      <c r="X120" s="69"/>
      <c r="Y120" s="69"/>
      <c r="Z120" s="127"/>
      <c r="AA120" s="127"/>
      <c r="AB120" s="127"/>
      <c r="AC120" s="127"/>
      <c r="AD120" s="127"/>
      <c r="AE120" s="127"/>
      <c r="AF120" s="127"/>
    </row>
    <row r="121" spans="1:32" s="2" customFormat="1">
      <c r="A121" s="949" t="s">
        <v>1575</v>
      </c>
      <c r="B121" s="968"/>
      <c r="C121" s="901"/>
      <c r="D121" s="960"/>
      <c r="E121" s="902"/>
      <c r="F121" s="902"/>
      <c r="G121" s="897">
        <f t="shared" si="25"/>
        <v>0</v>
      </c>
      <c r="H121" s="901"/>
      <c r="I121" s="960"/>
      <c r="J121" s="902"/>
      <c r="K121" s="902"/>
      <c r="L121" s="897">
        <f t="shared" si="22"/>
        <v>0</v>
      </c>
      <c r="M121" s="901"/>
      <c r="N121" s="960"/>
      <c r="O121" s="902"/>
      <c r="P121" s="902"/>
      <c r="Q121" s="897">
        <f t="shared" si="23"/>
        <v>0</v>
      </c>
      <c r="R121" s="961">
        <f t="shared" si="26"/>
        <v>0</v>
      </c>
      <c r="S121" s="962" t="s">
        <v>653</v>
      </c>
      <c r="T121" s="535">
        <f t="shared" si="27"/>
        <v>0</v>
      </c>
      <c r="U121" s="963">
        <f t="shared" si="28"/>
        <v>0</v>
      </c>
      <c r="V121" s="962" t="s">
        <v>653</v>
      </c>
      <c r="W121" s="964" t="str">
        <f t="shared" si="24"/>
        <v>0</v>
      </c>
      <c r="X121" s="69"/>
      <c r="Y121" s="69"/>
      <c r="Z121" s="127"/>
      <c r="AA121" s="127"/>
      <c r="AB121" s="127"/>
      <c r="AC121" s="127"/>
      <c r="AD121" s="127"/>
      <c r="AE121" s="127"/>
      <c r="AF121" s="127"/>
    </row>
    <row r="122" spans="1:32" s="2" customFormat="1">
      <c r="A122" s="949" t="s">
        <v>1576</v>
      </c>
      <c r="B122" s="968"/>
      <c r="C122" s="901"/>
      <c r="D122" s="960"/>
      <c r="E122" s="902"/>
      <c r="F122" s="902"/>
      <c r="G122" s="897">
        <f t="shared" si="25"/>
        <v>0</v>
      </c>
      <c r="H122" s="901"/>
      <c r="I122" s="960"/>
      <c r="J122" s="902"/>
      <c r="K122" s="902"/>
      <c r="L122" s="897">
        <f t="shared" si="22"/>
        <v>0</v>
      </c>
      <c r="M122" s="901"/>
      <c r="N122" s="960"/>
      <c r="O122" s="902"/>
      <c r="P122" s="902"/>
      <c r="Q122" s="897">
        <f t="shared" si="23"/>
        <v>0</v>
      </c>
      <c r="R122" s="961">
        <f t="shared" si="26"/>
        <v>0</v>
      </c>
      <c r="S122" s="962" t="s">
        <v>653</v>
      </c>
      <c r="T122" s="535">
        <f t="shared" si="27"/>
        <v>0</v>
      </c>
      <c r="U122" s="963">
        <f t="shared" si="28"/>
        <v>0</v>
      </c>
      <c r="V122" s="962" t="s">
        <v>653</v>
      </c>
      <c r="W122" s="964" t="str">
        <f t="shared" si="24"/>
        <v>0</v>
      </c>
      <c r="X122" s="69"/>
      <c r="Y122" s="69"/>
      <c r="Z122" s="127"/>
      <c r="AA122" s="127"/>
      <c r="AB122" s="127"/>
      <c r="AC122" s="127"/>
      <c r="AD122" s="127"/>
      <c r="AE122" s="127"/>
      <c r="AF122" s="127"/>
    </row>
    <row r="123" spans="1:32" s="2" customFormat="1">
      <c r="A123" s="949" t="s">
        <v>1577</v>
      </c>
      <c r="B123" s="968"/>
      <c r="C123" s="901"/>
      <c r="D123" s="960"/>
      <c r="E123" s="902"/>
      <c r="F123" s="902"/>
      <c r="G123" s="897">
        <f t="shared" si="25"/>
        <v>0</v>
      </c>
      <c r="H123" s="901"/>
      <c r="I123" s="960"/>
      <c r="J123" s="902"/>
      <c r="K123" s="902"/>
      <c r="L123" s="897">
        <f t="shared" si="22"/>
        <v>0</v>
      </c>
      <c r="M123" s="901"/>
      <c r="N123" s="960"/>
      <c r="O123" s="902"/>
      <c r="P123" s="902"/>
      <c r="Q123" s="897">
        <f t="shared" si="23"/>
        <v>0</v>
      </c>
      <c r="R123" s="961">
        <f t="shared" si="26"/>
        <v>0</v>
      </c>
      <c r="S123" s="962" t="s">
        <v>653</v>
      </c>
      <c r="T123" s="535">
        <f t="shared" si="27"/>
        <v>0</v>
      </c>
      <c r="U123" s="963">
        <f t="shared" si="28"/>
        <v>0</v>
      </c>
      <c r="V123" s="962" t="s">
        <v>653</v>
      </c>
      <c r="W123" s="964" t="str">
        <f t="shared" si="24"/>
        <v>0</v>
      </c>
      <c r="X123" s="69"/>
      <c r="Y123" s="69"/>
      <c r="Z123" s="127"/>
      <c r="AA123" s="127"/>
      <c r="AB123" s="127"/>
      <c r="AC123" s="127"/>
      <c r="AD123" s="127"/>
      <c r="AE123" s="127"/>
      <c r="AF123" s="127"/>
    </row>
    <row r="124" spans="1:32" s="2" customFormat="1">
      <c r="A124" s="949" t="s">
        <v>1578</v>
      </c>
      <c r="B124" s="968"/>
      <c r="C124" s="901"/>
      <c r="D124" s="960"/>
      <c r="E124" s="902"/>
      <c r="F124" s="902"/>
      <c r="G124" s="897">
        <f t="shared" si="25"/>
        <v>0</v>
      </c>
      <c r="H124" s="901"/>
      <c r="I124" s="960"/>
      <c r="J124" s="902"/>
      <c r="K124" s="902"/>
      <c r="L124" s="897">
        <f t="shared" si="22"/>
        <v>0</v>
      </c>
      <c r="M124" s="901"/>
      <c r="N124" s="960"/>
      <c r="O124" s="902"/>
      <c r="P124" s="902"/>
      <c r="Q124" s="897">
        <f t="shared" si="23"/>
        <v>0</v>
      </c>
      <c r="R124" s="961">
        <f t="shared" si="26"/>
        <v>0</v>
      </c>
      <c r="S124" s="962" t="s">
        <v>653</v>
      </c>
      <c r="T124" s="535">
        <f t="shared" si="27"/>
        <v>0</v>
      </c>
      <c r="U124" s="963">
        <f t="shared" si="28"/>
        <v>0</v>
      </c>
      <c r="V124" s="962" t="s">
        <v>653</v>
      </c>
      <c r="W124" s="964" t="str">
        <f t="shared" si="24"/>
        <v>0</v>
      </c>
      <c r="X124" s="69"/>
      <c r="Y124" s="69"/>
      <c r="Z124" s="127"/>
      <c r="AA124" s="127"/>
      <c r="AB124" s="127"/>
      <c r="AC124" s="127"/>
      <c r="AD124" s="127"/>
      <c r="AE124" s="127"/>
      <c r="AF124" s="127"/>
    </row>
    <row r="125" spans="1:32" s="2" customFormat="1">
      <c r="A125" s="949" t="s">
        <v>1579</v>
      </c>
      <c r="B125" s="968"/>
      <c r="C125" s="901"/>
      <c r="D125" s="960"/>
      <c r="E125" s="902"/>
      <c r="F125" s="902"/>
      <c r="G125" s="897">
        <f t="shared" si="25"/>
        <v>0</v>
      </c>
      <c r="H125" s="901"/>
      <c r="I125" s="960"/>
      <c r="J125" s="902"/>
      <c r="K125" s="902"/>
      <c r="L125" s="897">
        <f t="shared" si="22"/>
        <v>0</v>
      </c>
      <c r="M125" s="901"/>
      <c r="N125" s="960"/>
      <c r="O125" s="902"/>
      <c r="P125" s="902"/>
      <c r="Q125" s="897">
        <f t="shared" si="23"/>
        <v>0</v>
      </c>
      <c r="R125" s="961">
        <f t="shared" si="26"/>
        <v>0</v>
      </c>
      <c r="S125" s="962" t="s">
        <v>653</v>
      </c>
      <c r="T125" s="535">
        <f t="shared" si="27"/>
        <v>0</v>
      </c>
      <c r="U125" s="963">
        <f t="shared" si="28"/>
        <v>0</v>
      </c>
      <c r="V125" s="962" t="s">
        <v>653</v>
      </c>
      <c r="W125" s="964" t="str">
        <f t="shared" si="24"/>
        <v>0</v>
      </c>
      <c r="X125" s="69"/>
      <c r="Y125" s="69"/>
      <c r="Z125" s="127"/>
      <c r="AA125" s="127"/>
      <c r="AB125" s="127"/>
      <c r="AC125" s="127"/>
      <c r="AD125" s="127"/>
      <c r="AE125" s="127"/>
      <c r="AF125" s="127"/>
    </row>
    <row r="126" spans="1:32" s="2" customFormat="1">
      <c r="A126" s="949" t="s">
        <v>1580</v>
      </c>
      <c r="B126" s="968"/>
      <c r="C126" s="901"/>
      <c r="D126" s="960"/>
      <c r="E126" s="902"/>
      <c r="F126" s="902"/>
      <c r="G126" s="897">
        <f t="shared" si="25"/>
        <v>0</v>
      </c>
      <c r="H126" s="901"/>
      <c r="I126" s="960"/>
      <c r="J126" s="902"/>
      <c r="K126" s="902"/>
      <c r="L126" s="897">
        <f t="shared" si="22"/>
        <v>0</v>
      </c>
      <c r="M126" s="901"/>
      <c r="N126" s="960"/>
      <c r="O126" s="902"/>
      <c r="P126" s="902"/>
      <c r="Q126" s="897">
        <f t="shared" si="23"/>
        <v>0</v>
      </c>
      <c r="R126" s="961">
        <f t="shared" si="26"/>
        <v>0</v>
      </c>
      <c r="S126" s="962" t="s">
        <v>653</v>
      </c>
      <c r="T126" s="535">
        <f t="shared" si="27"/>
        <v>0</v>
      </c>
      <c r="U126" s="963">
        <f t="shared" si="28"/>
        <v>0</v>
      </c>
      <c r="V126" s="962" t="s">
        <v>653</v>
      </c>
      <c r="W126" s="964" t="str">
        <f t="shared" si="24"/>
        <v>0</v>
      </c>
      <c r="X126" s="69"/>
      <c r="Y126" s="69"/>
      <c r="Z126" s="127"/>
      <c r="AA126" s="127"/>
      <c r="AB126" s="127"/>
      <c r="AC126" s="127"/>
      <c r="AD126" s="127"/>
      <c r="AE126" s="127"/>
      <c r="AF126" s="127"/>
    </row>
    <row r="127" spans="1:32" s="2" customFormat="1">
      <c r="A127" s="949" t="s">
        <v>1581</v>
      </c>
      <c r="B127" s="968"/>
      <c r="C127" s="901"/>
      <c r="D127" s="960"/>
      <c r="E127" s="902"/>
      <c r="F127" s="902"/>
      <c r="G127" s="897">
        <f t="shared" si="25"/>
        <v>0</v>
      </c>
      <c r="H127" s="901"/>
      <c r="I127" s="960"/>
      <c r="J127" s="902"/>
      <c r="K127" s="902"/>
      <c r="L127" s="897">
        <f t="shared" si="22"/>
        <v>0</v>
      </c>
      <c r="M127" s="901"/>
      <c r="N127" s="960"/>
      <c r="O127" s="902"/>
      <c r="P127" s="902"/>
      <c r="Q127" s="897">
        <f t="shared" si="23"/>
        <v>0</v>
      </c>
      <c r="R127" s="961">
        <f t="shared" si="26"/>
        <v>0</v>
      </c>
      <c r="S127" s="962" t="s">
        <v>653</v>
      </c>
      <c r="T127" s="535">
        <f t="shared" si="27"/>
        <v>0</v>
      </c>
      <c r="U127" s="963">
        <f t="shared" si="28"/>
        <v>0</v>
      </c>
      <c r="V127" s="962" t="s">
        <v>653</v>
      </c>
      <c r="W127" s="964" t="str">
        <f t="shared" si="24"/>
        <v>0</v>
      </c>
      <c r="X127" s="69"/>
      <c r="Y127" s="69"/>
      <c r="Z127" s="127"/>
      <c r="AA127" s="127"/>
      <c r="AB127" s="127"/>
      <c r="AC127" s="127"/>
      <c r="AD127" s="127"/>
      <c r="AE127" s="127"/>
      <c r="AF127" s="127"/>
    </row>
    <row r="128" spans="1:32" s="2" customFormat="1">
      <c r="A128" s="949" t="s">
        <v>1582</v>
      </c>
      <c r="B128" s="968"/>
      <c r="C128" s="901"/>
      <c r="D128" s="960"/>
      <c r="E128" s="902"/>
      <c r="F128" s="902"/>
      <c r="G128" s="897">
        <f t="shared" si="25"/>
        <v>0</v>
      </c>
      <c r="H128" s="901"/>
      <c r="I128" s="960"/>
      <c r="J128" s="902"/>
      <c r="K128" s="902"/>
      <c r="L128" s="897">
        <f t="shared" si="22"/>
        <v>0</v>
      </c>
      <c r="M128" s="901"/>
      <c r="N128" s="960"/>
      <c r="O128" s="902"/>
      <c r="P128" s="902"/>
      <c r="Q128" s="897">
        <f t="shared" si="23"/>
        <v>0</v>
      </c>
      <c r="R128" s="961">
        <f t="shared" si="26"/>
        <v>0</v>
      </c>
      <c r="S128" s="962" t="s">
        <v>653</v>
      </c>
      <c r="T128" s="535">
        <f t="shared" si="27"/>
        <v>0</v>
      </c>
      <c r="U128" s="963">
        <f t="shared" si="28"/>
        <v>0</v>
      </c>
      <c r="V128" s="962" t="s">
        <v>653</v>
      </c>
      <c r="W128" s="964" t="str">
        <f t="shared" si="24"/>
        <v>0</v>
      </c>
      <c r="X128" s="69"/>
      <c r="Y128" s="69"/>
      <c r="Z128" s="127"/>
      <c r="AA128" s="127"/>
      <c r="AB128" s="127"/>
      <c r="AC128" s="127"/>
      <c r="AD128" s="127"/>
      <c r="AE128" s="127"/>
      <c r="AF128" s="127"/>
    </row>
    <row r="129" spans="1:32" s="2" customFormat="1">
      <c r="A129" s="949" t="s">
        <v>1583</v>
      </c>
      <c r="B129" s="968"/>
      <c r="C129" s="901"/>
      <c r="D129" s="960"/>
      <c r="E129" s="902"/>
      <c r="F129" s="902"/>
      <c r="G129" s="897">
        <f t="shared" si="25"/>
        <v>0</v>
      </c>
      <c r="H129" s="901"/>
      <c r="I129" s="960"/>
      <c r="J129" s="902"/>
      <c r="K129" s="902"/>
      <c r="L129" s="897">
        <f t="shared" si="22"/>
        <v>0</v>
      </c>
      <c r="M129" s="901"/>
      <c r="N129" s="960"/>
      <c r="O129" s="902"/>
      <c r="P129" s="902"/>
      <c r="Q129" s="897">
        <f t="shared" si="23"/>
        <v>0</v>
      </c>
      <c r="R129" s="961">
        <f t="shared" si="26"/>
        <v>0</v>
      </c>
      <c r="S129" s="962" t="s">
        <v>653</v>
      </c>
      <c r="T129" s="535">
        <f t="shared" si="27"/>
        <v>0</v>
      </c>
      <c r="U129" s="963">
        <f t="shared" si="28"/>
        <v>0</v>
      </c>
      <c r="V129" s="962" t="s">
        <v>653</v>
      </c>
      <c r="W129" s="964" t="str">
        <f t="shared" si="24"/>
        <v>0</v>
      </c>
      <c r="X129" s="69"/>
      <c r="Y129" s="69"/>
      <c r="Z129" s="127"/>
      <c r="AA129" s="127"/>
      <c r="AB129" s="127"/>
      <c r="AC129" s="127"/>
      <c r="AD129" s="127"/>
      <c r="AE129" s="127"/>
      <c r="AF129" s="127"/>
    </row>
    <row r="130" spans="1:32" s="2" customFormat="1" ht="15.75" thickBot="1">
      <c r="A130" s="971" t="s">
        <v>1584</v>
      </c>
      <c r="B130" s="972"/>
      <c r="C130" s="973"/>
      <c r="D130" s="974"/>
      <c r="E130" s="975"/>
      <c r="F130" s="975"/>
      <c r="G130" s="976">
        <f t="shared" si="25"/>
        <v>0</v>
      </c>
      <c r="H130" s="973"/>
      <c r="I130" s="974"/>
      <c r="J130" s="975"/>
      <c r="K130" s="975"/>
      <c r="L130" s="976">
        <f t="shared" si="22"/>
        <v>0</v>
      </c>
      <c r="M130" s="973"/>
      <c r="N130" s="974"/>
      <c r="O130" s="975"/>
      <c r="P130" s="975"/>
      <c r="Q130" s="976">
        <f t="shared" si="23"/>
        <v>0</v>
      </c>
      <c r="R130" s="977">
        <f t="shared" si="26"/>
        <v>0</v>
      </c>
      <c r="S130" s="978" t="s">
        <v>653</v>
      </c>
      <c r="T130" s="979">
        <f t="shared" si="27"/>
        <v>0</v>
      </c>
      <c r="U130" s="980">
        <f t="shared" si="28"/>
        <v>0</v>
      </c>
      <c r="V130" s="978" t="s">
        <v>653</v>
      </c>
      <c r="W130" s="981" t="str">
        <f t="shared" si="24"/>
        <v>0</v>
      </c>
      <c r="X130" s="69"/>
      <c r="Y130" s="69"/>
      <c r="Z130" s="127"/>
      <c r="AA130" s="127"/>
      <c r="AB130" s="127"/>
      <c r="AC130" s="127"/>
      <c r="AD130" s="127"/>
      <c r="AE130" s="127"/>
      <c r="AF130" s="127"/>
    </row>
    <row r="131" spans="1:32" s="2" customFormat="1">
      <c r="A131" s="149"/>
      <c r="B131" s="150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69"/>
      <c r="Y131" s="69"/>
      <c r="Z131" s="127"/>
      <c r="AA131" s="127"/>
      <c r="AB131" s="127"/>
      <c r="AC131" s="127"/>
      <c r="AD131" s="127"/>
      <c r="AE131" s="127"/>
      <c r="AF131" s="127"/>
    </row>
    <row r="132" spans="1:32" s="2" customFormat="1">
      <c r="A132" s="149"/>
      <c r="B132" s="150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69"/>
      <c r="Y132" s="69"/>
      <c r="Z132" s="127"/>
      <c r="AA132" s="127"/>
      <c r="AB132" s="127"/>
      <c r="AC132" s="127"/>
      <c r="AD132" s="127"/>
      <c r="AE132" s="127"/>
      <c r="AF132" s="127"/>
    </row>
    <row r="133" spans="1:32" s="2" customFormat="1">
      <c r="A133" s="152"/>
      <c r="B133" s="153"/>
      <c r="C133" s="153"/>
      <c r="D133" s="153"/>
      <c r="E133" s="153"/>
      <c r="F133" s="153"/>
      <c r="G133" s="153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</row>
    <row r="134" spans="1:32" s="2" customFormat="1">
      <c r="A134" s="155"/>
      <c r="B134" s="131"/>
      <c r="C134" s="155"/>
      <c r="D134" s="112"/>
      <c r="E134" s="112"/>
      <c r="F134" s="112"/>
      <c r="G134" s="155"/>
      <c r="H134" s="54"/>
      <c r="I134" s="1165"/>
      <c r="J134" s="1165"/>
      <c r="K134" s="1165"/>
      <c r="L134" s="1165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</row>
    <row r="135" spans="1:32" s="2" customFormat="1">
      <c r="A135" s="155"/>
      <c r="B135" s="155"/>
      <c r="C135" s="155"/>
      <c r="D135" s="155"/>
      <c r="E135" s="155"/>
      <c r="F135" s="155"/>
      <c r="G135" s="155"/>
      <c r="H135" s="54"/>
      <c r="I135" s="54"/>
      <c r="J135" s="54"/>
      <c r="K135" s="54"/>
      <c r="L135" s="54"/>
      <c r="M135" s="54"/>
      <c r="N135" s="54"/>
      <c r="O135" s="54"/>
      <c r="P135" s="54"/>
      <c r="Q135" s="141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</row>
    <row r="136" spans="1:32" s="2" customFormat="1">
      <c r="A136" s="155"/>
      <c r="B136" s="155"/>
      <c r="C136" s="155"/>
      <c r="D136" s="155"/>
      <c r="E136" s="155"/>
      <c r="F136" s="155"/>
      <c r="G136" s="155"/>
      <c r="H136" s="54"/>
      <c r="I136" s="54"/>
      <c r="J136" s="54"/>
      <c r="K136" s="54"/>
      <c r="L136" s="54"/>
      <c r="M136" s="54"/>
      <c r="N136" s="54"/>
      <c r="O136" s="54"/>
      <c r="P136" s="54"/>
      <c r="Q136" s="130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</row>
    <row r="137" spans="1:32" s="2" customFormat="1">
      <c r="A137" s="155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54"/>
      <c r="R137" s="130"/>
      <c r="S137" s="130"/>
      <c r="T137" s="130"/>
      <c r="U137" s="130"/>
      <c r="V137" s="130"/>
      <c r="W137" s="130"/>
      <c r="X137" s="54"/>
      <c r="Y137" s="54"/>
      <c r="Z137" s="54"/>
      <c r="AA137" s="54"/>
      <c r="AB137" s="54"/>
      <c r="AC137" s="54"/>
      <c r="AD137" s="54"/>
      <c r="AE137" s="54"/>
      <c r="AF137" s="54"/>
    </row>
  </sheetData>
  <sheetProtection algorithmName="SHA-512" hashValue="0HiPCEBnMOcZxUCQYt1BtMsjOlVzvWx3p5l/rLmsCjUNN+yHS+BkhyPStYTwGJJBU5U17Ir+snod3xvTvWHi8w==" saltValue="ASclBShMQEnUPBQ6dB9SGw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8"/>
  <sheetViews>
    <sheetView workbookViewId="0">
      <selection sqref="A1:J1"/>
    </sheetView>
  </sheetViews>
  <sheetFormatPr defaultRowHeight="15"/>
  <cols>
    <col min="1" max="1" width="14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>
      <c r="A1" s="990" t="s">
        <v>0</v>
      </c>
      <c r="B1" s="991"/>
      <c r="C1" s="991"/>
      <c r="D1" s="991"/>
      <c r="E1" s="991"/>
      <c r="F1" s="991"/>
      <c r="G1" s="991"/>
      <c r="H1" s="991"/>
      <c r="I1" s="991"/>
      <c r="J1" s="992"/>
    </row>
    <row r="2" spans="1:12" s="2" customFormat="1">
      <c r="A2" s="990" t="s">
        <v>1</v>
      </c>
      <c r="B2" s="991"/>
      <c r="C2" s="991"/>
      <c r="D2" s="991"/>
      <c r="E2" s="991"/>
      <c r="F2" s="991"/>
      <c r="G2" s="991"/>
      <c r="H2" s="991"/>
      <c r="I2" s="991"/>
      <c r="J2" s="992"/>
    </row>
    <row r="3" spans="1:12" s="2" customFormat="1">
      <c r="A3" s="993"/>
      <c r="B3" s="994"/>
      <c r="C3" s="994"/>
      <c r="D3" s="994"/>
      <c r="E3" s="994"/>
      <c r="F3" s="994"/>
      <c r="G3" s="994"/>
      <c r="H3" s="994"/>
      <c r="I3" s="994"/>
      <c r="J3" s="995"/>
    </row>
    <row r="4" spans="1:12" s="2" customFormat="1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2" s="2" customFormat="1">
      <c r="A5" s="1126" t="s">
        <v>1585</v>
      </c>
      <c r="B5" s="1127"/>
      <c r="C5" s="1127"/>
      <c r="D5" s="1127"/>
      <c r="E5" s="1127"/>
      <c r="F5" s="1127"/>
      <c r="G5" s="1127"/>
      <c r="H5" s="1127"/>
      <c r="I5" s="1127"/>
      <c r="J5" s="1128"/>
    </row>
    <row r="6" spans="1:12" s="2" customFormat="1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8" spans="1:12" s="2" customFormat="1" ht="15.75" thickBot="1">
      <c r="A8" s="156"/>
      <c r="B8" s="1187" t="s">
        <v>1586</v>
      </c>
      <c r="C8" s="1187"/>
      <c r="D8" s="1187"/>
      <c r="E8" s="1187"/>
      <c r="F8" s="1187"/>
      <c r="G8" s="1187"/>
      <c r="H8" s="1187"/>
      <c r="I8" s="1187"/>
      <c r="J8" s="1187"/>
    </row>
    <row r="9" spans="1:12" s="2" customFormat="1" ht="21" customHeight="1" thickBot="1">
      <c r="A9" s="1132" t="s">
        <v>1587</v>
      </c>
      <c r="B9" s="1185" t="s">
        <v>1588</v>
      </c>
      <c r="C9" s="1185"/>
      <c r="D9" s="1185"/>
      <c r="E9" s="1186"/>
      <c r="F9" s="1129" t="s">
        <v>1589</v>
      </c>
      <c r="G9" s="1136"/>
      <c r="H9" s="1129" t="s">
        <v>177</v>
      </c>
      <c r="I9" s="1135"/>
      <c r="J9" s="1182" t="s">
        <v>1590</v>
      </c>
      <c r="L9" s="156"/>
    </row>
    <row r="10" spans="1:12" s="2" customFormat="1" ht="24" customHeight="1" thickBot="1">
      <c r="A10" s="1133"/>
      <c r="B10" s="1180" t="s">
        <v>1591</v>
      </c>
      <c r="C10" s="1181"/>
      <c r="D10" s="1131" t="s">
        <v>1592</v>
      </c>
      <c r="E10" s="1181"/>
      <c r="F10" s="1131"/>
      <c r="G10" s="1181"/>
      <c r="H10" s="1131"/>
      <c r="I10" s="1180"/>
      <c r="J10" s="1183"/>
    </row>
    <row r="11" spans="1:12" s="2" customFormat="1" ht="27" customHeight="1" thickBot="1">
      <c r="A11" s="1134"/>
      <c r="B11" s="157" t="s">
        <v>1593</v>
      </c>
      <c r="C11" s="158" t="s">
        <v>1594</v>
      </c>
      <c r="D11" s="159" t="s">
        <v>1593</v>
      </c>
      <c r="E11" s="158" t="s">
        <v>1594</v>
      </c>
      <c r="F11" s="159" t="s">
        <v>1593</v>
      </c>
      <c r="G11" s="158" t="s">
        <v>1594</v>
      </c>
      <c r="H11" s="159" t="s">
        <v>1593</v>
      </c>
      <c r="I11" s="160" t="s">
        <v>1594</v>
      </c>
      <c r="J11" s="1184"/>
    </row>
    <row r="12" spans="1:12" s="2" customFormat="1" ht="15.75">
      <c r="A12" s="161" t="s">
        <v>1595</v>
      </c>
      <c r="B12" s="982">
        <v>343</v>
      </c>
      <c r="C12" s="982">
        <v>0</v>
      </c>
      <c r="D12" s="982">
        <v>145</v>
      </c>
      <c r="E12" s="982">
        <v>0</v>
      </c>
      <c r="F12" s="982">
        <v>3334</v>
      </c>
      <c r="G12" s="982">
        <v>0</v>
      </c>
      <c r="H12" s="983">
        <v>3910</v>
      </c>
      <c r="I12" s="982">
        <v>0</v>
      </c>
      <c r="J12" s="162">
        <f>SUM(B12:I12)</f>
        <v>7732</v>
      </c>
      <c r="K12" s="163"/>
    </row>
    <row r="13" spans="1:12" s="2" customFormat="1" ht="15.75">
      <c r="A13" s="164" t="s">
        <v>1596</v>
      </c>
      <c r="B13" s="984">
        <v>0</v>
      </c>
      <c r="C13" s="982">
        <v>0</v>
      </c>
      <c r="D13" s="984">
        <v>0</v>
      </c>
      <c r="E13" s="982">
        <v>0</v>
      </c>
      <c r="F13" s="984">
        <v>78</v>
      </c>
      <c r="G13" s="982">
        <v>0</v>
      </c>
      <c r="H13" s="985">
        <v>73</v>
      </c>
      <c r="I13" s="982">
        <v>0</v>
      </c>
      <c r="J13" s="162">
        <f>SUM(B13:I13)</f>
        <v>151</v>
      </c>
      <c r="K13" s="163"/>
    </row>
    <row r="14" spans="1:12" s="2" customFormat="1" ht="31.5">
      <c r="A14" s="165" t="s">
        <v>1597</v>
      </c>
      <c r="B14" s="986">
        <v>0</v>
      </c>
      <c r="C14" s="987">
        <v>0</v>
      </c>
      <c r="D14" s="986">
        <v>22</v>
      </c>
      <c r="E14" s="987">
        <v>0</v>
      </c>
      <c r="F14" s="986">
        <v>11</v>
      </c>
      <c r="G14" s="987">
        <v>0</v>
      </c>
      <c r="H14" s="988">
        <v>26</v>
      </c>
      <c r="I14" s="987">
        <v>0</v>
      </c>
      <c r="J14" s="166">
        <f>SUM(B14:I14)</f>
        <v>59</v>
      </c>
      <c r="K14" s="163"/>
    </row>
    <row r="15" spans="1:12" s="2" customFormat="1" ht="117.75" customHeight="1" thickBot="1">
      <c r="A15" s="167" t="s">
        <v>1598</v>
      </c>
      <c r="B15" s="984">
        <v>0</v>
      </c>
      <c r="C15" s="984">
        <v>0</v>
      </c>
      <c r="D15" s="984">
        <v>22</v>
      </c>
      <c r="E15" s="984">
        <v>0</v>
      </c>
      <c r="F15" s="984">
        <v>11</v>
      </c>
      <c r="G15" s="984">
        <v>0</v>
      </c>
      <c r="H15" s="984">
        <v>26</v>
      </c>
      <c r="I15" s="984">
        <v>0</v>
      </c>
      <c r="J15" s="168">
        <f>SUM(B15:I15)</f>
        <v>59</v>
      </c>
      <c r="K15" s="163"/>
    </row>
    <row r="16" spans="1:12" s="2" customFormat="1" ht="16.5" thickBot="1">
      <c r="A16" s="169" t="s">
        <v>1233</v>
      </c>
      <c r="B16" s="170">
        <f>SUM(B12:B14)</f>
        <v>343</v>
      </c>
      <c r="C16" s="171">
        <f t="shared" ref="C16:I16" si="0">SUM(C12:C14)</f>
        <v>0</v>
      </c>
      <c r="D16" s="171">
        <f t="shared" si="0"/>
        <v>167</v>
      </c>
      <c r="E16" s="171">
        <f t="shared" si="0"/>
        <v>0</v>
      </c>
      <c r="F16" s="171">
        <f t="shared" si="0"/>
        <v>3423</v>
      </c>
      <c r="G16" s="171">
        <f t="shared" si="0"/>
        <v>0</v>
      </c>
      <c r="H16" s="171">
        <f t="shared" si="0"/>
        <v>4009</v>
      </c>
      <c r="I16" s="172">
        <f t="shared" si="0"/>
        <v>0</v>
      </c>
      <c r="J16" s="173">
        <f>SUM(J12:J14)</f>
        <v>7942</v>
      </c>
    </row>
    <row r="18" spans="1:1" s="2" customFormat="1">
      <c r="A18" s="98"/>
    </row>
  </sheetData>
  <sheetProtection algorithmName="SHA-512" hashValue="ybSxJVxHDCg408sq3Q5YuUP4CalXDKAb1AwCNfPL5fK4eQoS6wsJ7VCo7fTBCZGNLERXwfu5OCRyOBA62+32Gg==" saltValue="pQ5AYsdDuDtZs9m8VLqUHA==" spinCount="100000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workbookViewId="0">
      <selection sqref="A1:D1"/>
    </sheetView>
  </sheetViews>
  <sheetFormatPr defaultRowHeight="1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>
      <c r="A1" s="990" t="s">
        <v>0</v>
      </c>
      <c r="B1" s="991"/>
      <c r="C1" s="991"/>
      <c r="D1" s="992"/>
    </row>
    <row r="2" spans="1:6" s="1" customFormat="1">
      <c r="A2" s="990" t="s">
        <v>1</v>
      </c>
      <c r="B2" s="991"/>
      <c r="C2" s="991"/>
      <c r="D2" s="992"/>
    </row>
    <row r="3" spans="1:6" s="1" customFormat="1">
      <c r="A3" s="993"/>
      <c r="B3" s="994"/>
      <c r="C3" s="994"/>
      <c r="D3" s="995"/>
    </row>
    <row r="4" spans="1:6" s="1" customFormat="1">
      <c r="A4" s="3"/>
      <c r="B4" s="3"/>
      <c r="C4" s="3"/>
      <c r="D4" s="3"/>
    </row>
    <row r="5" spans="1:6" s="1" customFormat="1">
      <c r="A5" s="996" t="s">
        <v>156</v>
      </c>
      <c r="B5" s="997"/>
      <c r="C5" s="997"/>
      <c r="D5" s="998"/>
    </row>
    <row r="6" spans="1:6" s="1" customFormat="1">
      <c r="A6" s="1000" t="s">
        <v>157</v>
      </c>
      <c r="B6" s="1001"/>
      <c r="C6" s="1001"/>
      <c r="D6" s="1001"/>
    </row>
    <row r="7" spans="1:6" s="1" customFormat="1">
      <c r="A7" s="1001"/>
      <c r="B7" s="1001"/>
      <c r="C7" s="1001"/>
      <c r="D7" s="1001"/>
    </row>
    <row r="8" spans="1:6" s="1" customFormat="1">
      <c r="A8" s="3"/>
      <c r="B8" s="3"/>
      <c r="C8" s="3"/>
      <c r="D8" s="3"/>
    </row>
    <row r="9" spans="1:6" s="1" customFormat="1" ht="15.75" thickBot="1">
      <c r="A9" s="999" t="s">
        <v>158</v>
      </c>
      <c r="B9" s="999"/>
      <c r="C9" s="999"/>
      <c r="D9" s="999"/>
      <c r="E9" s="7"/>
    </row>
    <row r="10" spans="1:6" s="1" customFormat="1" ht="15.75" thickBot="1">
      <c r="A10" s="216" t="s">
        <v>4</v>
      </c>
      <c r="B10" s="217" t="s">
        <v>159</v>
      </c>
      <c r="C10" s="218" t="s">
        <v>160</v>
      </c>
      <c r="D10" s="219" t="s">
        <v>1599</v>
      </c>
      <c r="E10" s="8"/>
      <c r="F10" s="6"/>
    </row>
    <row r="11" spans="1:6" s="1" customFormat="1">
      <c r="A11" s="220">
        <v>1</v>
      </c>
      <c r="B11" s="221">
        <v>2</v>
      </c>
      <c r="C11" s="222">
        <v>3</v>
      </c>
      <c r="D11" s="223">
        <v>4</v>
      </c>
      <c r="E11" s="9"/>
      <c r="F11" s="6"/>
    </row>
    <row r="12" spans="1:6" s="1" customFormat="1">
      <c r="A12" s="224">
        <v>1</v>
      </c>
      <c r="B12" s="208" t="s">
        <v>161</v>
      </c>
      <c r="C12" s="182" t="s">
        <v>162</v>
      </c>
      <c r="D12" s="225">
        <v>520.5</v>
      </c>
      <c r="E12" s="10"/>
      <c r="F12" s="6"/>
    </row>
    <row r="13" spans="1:6" s="1" customFormat="1">
      <c r="A13" s="224">
        <v>2</v>
      </c>
      <c r="B13" s="182" t="s">
        <v>163</v>
      </c>
      <c r="C13" s="182" t="s">
        <v>162</v>
      </c>
      <c r="D13" s="226">
        <v>439</v>
      </c>
      <c r="E13" s="11"/>
      <c r="F13" s="6"/>
    </row>
    <row r="14" spans="1:6" s="1" customFormat="1">
      <c r="A14" s="224">
        <v>3</v>
      </c>
      <c r="B14" s="208" t="s">
        <v>164</v>
      </c>
      <c r="C14" s="182" t="s">
        <v>162</v>
      </c>
      <c r="D14" s="227">
        <v>502.5</v>
      </c>
      <c r="E14" s="12"/>
      <c r="F14" s="6"/>
    </row>
    <row r="15" spans="1:6" s="1" customFormat="1">
      <c r="A15" s="224" t="s">
        <v>165</v>
      </c>
      <c r="B15" s="228" t="s">
        <v>166</v>
      </c>
      <c r="C15" s="182" t="s">
        <v>162</v>
      </c>
      <c r="D15" s="226">
        <v>86.2</v>
      </c>
      <c r="E15" s="13"/>
      <c r="F15" s="6"/>
    </row>
    <row r="16" spans="1:6" s="1" customFormat="1">
      <c r="A16" s="224" t="s">
        <v>167</v>
      </c>
      <c r="B16" s="229" t="s">
        <v>168</v>
      </c>
      <c r="C16" s="206" t="s">
        <v>162</v>
      </c>
      <c r="D16" s="230">
        <v>0</v>
      </c>
      <c r="E16" s="13"/>
    </row>
    <row r="17" spans="1:5" s="1" customFormat="1">
      <c r="A17" s="224" t="s">
        <v>169</v>
      </c>
      <c r="B17" s="208" t="s">
        <v>170</v>
      </c>
      <c r="C17" s="182" t="s">
        <v>162</v>
      </c>
      <c r="D17" s="231">
        <f>SUM(D18,D22,D24)</f>
        <v>371</v>
      </c>
      <c r="E17" s="14"/>
    </row>
    <row r="18" spans="1:5" s="1" customFormat="1">
      <c r="A18" s="224" t="s">
        <v>171</v>
      </c>
      <c r="B18" s="182" t="s">
        <v>172</v>
      </c>
      <c r="C18" s="182" t="s">
        <v>162</v>
      </c>
      <c r="D18" s="232">
        <f>SUM(D19,D21)</f>
        <v>241.9</v>
      </c>
      <c r="E18" s="13"/>
    </row>
    <row r="19" spans="1:5" s="1" customFormat="1">
      <c r="A19" s="224" t="s">
        <v>173</v>
      </c>
      <c r="B19" s="229" t="s">
        <v>174</v>
      </c>
      <c r="C19" s="206" t="s">
        <v>162</v>
      </c>
      <c r="D19" s="230">
        <v>85.4</v>
      </c>
      <c r="E19" s="15"/>
    </row>
    <row r="20" spans="1:5" s="1" customFormat="1">
      <c r="A20" s="224" t="s">
        <v>175</v>
      </c>
      <c r="B20" s="229" t="s">
        <v>168</v>
      </c>
      <c r="C20" s="206" t="s">
        <v>162</v>
      </c>
      <c r="D20" s="230">
        <v>0</v>
      </c>
      <c r="E20" s="16"/>
    </row>
    <row r="21" spans="1:5" s="1" customFormat="1">
      <c r="A21" s="224" t="s">
        <v>176</v>
      </c>
      <c r="B21" s="229" t="s">
        <v>177</v>
      </c>
      <c r="C21" s="206" t="s">
        <v>162</v>
      </c>
      <c r="D21" s="230">
        <v>156.5</v>
      </c>
      <c r="E21" s="17"/>
    </row>
    <row r="22" spans="1:5" s="1" customFormat="1">
      <c r="A22" s="224" t="s">
        <v>178</v>
      </c>
      <c r="B22" s="182" t="s">
        <v>179</v>
      </c>
      <c r="C22" s="182" t="s">
        <v>162</v>
      </c>
      <c r="D22" s="226">
        <v>129.1</v>
      </c>
      <c r="E22" s="13"/>
    </row>
    <row r="23" spans="1:5" s="1" customFormat="1">
      <c r="A23" s="224" t="s">
        <v>180</v>
      </c>
      <c r="B23" s="229" t="s">
        <v>181</v>
      </c>
      <c r="C23" s="206" t="s">
        <v>162</v>
      </c>
      <c r="D23" s="230">
        <v>35.4</v>
      </c>
      <c r="E23" s="13"/>
    </row>
    <row r="24" spans="1:5" s="1" customFormat="1">
      <c r="A24" s="224" t="s">
        <v>182</v>
      </c>
      <c r="B24" s="182" t="s">
        <v>183</v>
      </c>
      <c r="C24" s="182" t="s">
        <v>162</v>
      </c>
      <c r="D24" s="226">
        <v>0</v>
      </c>
      <c r="E24" s="18"/>
    </row>
    <row r="25" spans="1:5" s="1" customFormat="1">
      <c r="A25" s="233" t="s">
        <v>184</v>
      </c>
      <c r="B25" s="234" t="s">
        <v>185</v>
      </c>
      <c r="C25" s="234" t="s">
        <v>186</v>
      </c>
      <c r="D25" s="235">
        <f>IF(D12=0,0,(D12-D17)/D12*100)</f>
        <v>28.7223823246878</v>
      </c>
      <c r="E25" s="14"/>
    </row>
    <row r="26" spans="1:5" s="1" customFormat="1">
      <c r="A26" s="236" t="s">
        <v>187</v>
      </c>
      <c r="B26" s="228" t="s">
        <v>188</v>
      </c>
      <c r="C26" s="182" t="s">
        <v>186</v>
      </c>
      <c r="D26" s="237">
        <f>IF(D12=0,0,(D12-(D17+D15-D19))/D12*100)</f>
        <v>28.568683957732961</v>
      </c>
      <c r="E26" s="14"/>
    </row>
    <row r="27" spans="1:5" s="1" customFormat="1">
      <c r="A27" s="224" t="s">
        <v>189</v>
      </c>
      <c r="B27" s="228" t="s">
        <v>190</v>
      </c>
      <c r="C27" s="182" t="s">
        <v>186</v>
      </c>
      <c r="D27" s="237">
        <f>IF(D12=0,0,(D15-D19)/D12*100)</f>
        <v>0.15369836695485056</v>
      </c>
      <c r="E27" s="12"/>
    </row>
    <row r="28" spans="1:5" s="1" customFormat="1">
      <c r="A28" s="238" t="s">
        <v>191</v>
      </c>
      <c r="B28" s="229" t="s">
        <v>192</v>
      </c>
      <c r="C28" s="206" t="s">
        <v>186</v>
      </c>
      <c r="D28" s="239">
        <f>IF(D15=0,0,(D15-D19)/D15*100)</f>
        <v>0.9280742459396718</v>
      </c>
      <c r="E28" s="12"/>
    </row>
    <row r="29" spans="1:5" s="1" customFormat="1" ht="15.75" thickBot="1">
      <c r="A29" s="238" t="s">
        <v>193</v>
      </c>
      <c r="B29" s="240" t="s">
        <v>194</v>
      </c>
      <c r="C29" s="241" t="s">
        <v>186</v>
      </c>
      <c r="D29" s="242">
        <f>IF(D16=0,0,(D16-D20)/D16*100)</f>
        <v>0</v>
      </c>
      <c r="E29" s="19"/>
    </row>
    <row r="30" spans="1:5" s="1" customFormat="1">
      <c r="A30" s="243" t="s">
        <v>195</v>
      </c>
      <c r="B30" s="244" t="s">
        <v>196</v>
      </c>
      <c r="C30" s="245" t="s">
        <v>162</v>
      </c>
      <c r="D30" s="246">
        <f>SUM(D31,D32,D33)</f>
        <v>806.4</v>
      </c>
      <c r="E30" s="20"/>
    </row>
    <row r="31" spans="1:5" s="1" customFormat="1">
      <c r="A31" s="224" t="s">
        <v>197</v>
      </c>
      <c r="B31" s="228" t="s">
        <v>198</v>
      </c>
      <c r="C31" s="182" t="s">
        <v>162</v>
      </c>
      <c r="D31" s="226">
        <v>800.4</v>
      </c>
      <c r="E31" s="21"/>
    </row>
    <row r="32" spans="1:5" s="1" customFormat="1" ht="25.5">
      <c r="A32" s="224" t="s">
        <v>199</v>
      </c>
      <c r="B32" s="247" t="s">
        <v>200</v>
      </c>
      <c r="C32" s="182" t="s">
        <v>162</v>
      </c>
      <c r="D32" s="226">
        <v>0</v>
      </c>
      <c r="E32" s="21"/>
    </row>
    <row r="33" spans="1:5" s="1" customFormat="1">
      <c r="A33" s="224" t="s">
        <v>201</v>
      </c>
      <c r="B33" s="248" t="s">
        <v>202</v>
      </c>
      <c r="C33" s="182" t="s">
        <v>162</v>
      </c>
      <c r="D33" s="226">
        <v>6</v>
      </c>
      <c r="E33" s="21"/>
    </row>
    <row r="34" spans="1:5" s="1" customFormat="1">
      <c r="A34" s="224" t="s">
        <v>203</v>
      </c>
      <c r="B34" s="182" t="s">
        <v>204</v>
      </c>
      <c r="C34" s="182" t="s">
        <v>162</v>
      </c>
      <c r="D34" s="226">
        <v>806.4</v>
      </c>
      <c r="E34" s="20"/>
    </row>
    <row r="35" spans="1:5" s="1" customFormat="1">
      <c r="A35" s="224" t="s">
        <v>205</v>
      </c>
      <c r="B35" s="182" t="s">
        <v>206</v>
      </c>
      <c r="C35" s="182" t="s">
        <v>162</v>
      </c>
      <c r="D35" s="226">
        <v>806.4</v>
      </c>
      <c r="E35" s="20"/>
    </row>
    <row r="36" spans="1:5" s="1" customFormat="1">
      <c r="A36" s="224" t="s">
        <v>207</v>
      </c>
      <c r="B36" s="208" t="s">
        <v>208</v>
      </c>
      <c r="C36" s="182" t="s">
        <v>162</v>
      </c>
      <c r="D36" s="231">
        <f>SUM(D37,D41,D44,D45)</f>
        <v>377.5</v>
      </c>
      <c r="E36" s="22"/>
    </row>
    <row r="37" spans="1:5" s="1" customFormat="1">
      <c r="A37" s="224" t="s">
        <v>209</v>
      </c>
      <c r="B37" s="182" t="s">
        <v>172</v>
      </c>
      <c r="C37" s="182" t="s">
        <v>162</v>
      </c>
      <c r="D37" s="249">
        <f>SUM(D38,D40)</f>
        <v>206.3</v>
      </c>
      <c r="E37" s="15"/>
    </row>
    <row r="38" spans="1:5" s="1" customFormat="1">
      <c r="A38" s="224" t="s">
        <v>210</v>
      </c>
      <c r="B38" s="229" t="s">
        <v>211</v>
      </c>
      <c r="C38" s="206" t="s">
        <v>162</v>
      </c>
      <c r="D38" s="230">
        <v>79.2</v>
      </c>
      <c r="E38" s="16"/>
    </row>
    <row r="39" spans="1:5" s="1" customFormat="1">
      <c r="A39" s="224" t="s">
        <v>212</v>
      </c>
      <c r="B39" s="229" t="s">
        <v>213</v>
      </c>
      <c r="C39" s="206" t="s">
        <v>162</v>
      </c>
      <c r="D39" s="230">
        <v>0</v>
      </c>
      <c r="E39" s="16"/>
    </row>
    <row r="40" spans="1:5" s="1" customFormat="1">
      <c r="A40" s="224" t="s">
        <v>214</v>
      </c>
      <c r="B40" s="229" t="s">
        <v>177</v>
      </c>
      <c r="C40" s="206" t="s">
        <v>162</v>
      </c>
      <c r="D40" s="230">
        <v>127.1</v>
      </c>
      <c r="E40" s="23"/>
    </row>
    <row r="41" spans="1:5" s="1" customFormat="1">
      <c r="A41" s="224" t="s">
        <v>215</v>
      </c>
      <c r="B41" s="182" t="s">
        <v>216</v>
      </c>
      <c r="C41" s="182" t="s">
        <v>162</v>
      </c>
      <c r="D41" s="226">
        <v>171.2</v>
      </c>
      <c r="E41" s="21"/>
    </row>
    <row r="42" spans="1:5" s="1" customFormat="1">
      <c r="A42" s="238" t="s">
        <v>217</v>
      </c>
      <c r="B42" s="206" t="s">
        <v>218</v>
      </c>
      <c r="C42" s="206" t="s">
        <v>162</v>
      </c>
      <c r="D42" s="226">
        <v>171.2</v>
      </c>
      <c r="E42" s="21"/>
    </row>
    <row r="43" spans="1:5" s="1" customFormat="1">
      <c r="A43" s="238" t="s">
        <v>219</v>
      </c>
      <c r="B43" s="206" t="s">
        <v>220</v>
      </c>
      <c r="C43" s="206" t="s">
        <v>162</v>
      </c>
      <c r="D43" s="226">
        <v>171.2</v>
      </c>
      <c r="E43" s="21"/>
    </row>
    <row r="44" spans="1:5" s="1" customFormat="1">
      <c r="A44" s="224" t="s">
        <v>221</v>
      </c>
      <c r="B44" s="182" t="s">
        <v>222</v>
      </c>
      <c r="C44" s="182" t="s">
        <v>162</v>
      </c>
      <c r="D44" s="226">
        <v>0</v>
      </c>
      <c r="E44" s="24"/>
    </row>
    <row r="45" spans="1:5" s="1" customFormat="1">
      <c r="A45" s="224" t="s">
        <v>223</v>
      </c>
      <c r="B45" s="182" t="s">
        <v>224</v>
      </c>
      <c r="C45" s="182" t="s">
        <v>162</v>
      </c>
      <c r="D45" s="226">
        <v>0</v>
      </c>
      <c r="E45" s="24"/>
    </row>
    <row r="46" spans="1:5" s="1" customFormat="1">
      <c r="A46" s="224" t="s">
        <v>225</v>
      </c>
      <c r="B46" s="182" t="s">
        <v>226</v>
      </c>
      <c r="C46" s="182" t="s">
        <v>186</v>
      </c>
      <c r="D46" s="235">
        <f>IF(D30=0,0,((D31+D32)-D36)/(D31+D32)*100)</f>
        <v>52.83608195902049</v>
      </c>
      <c r="E46" s="22"/>
    </row>
    <row r="47" spans="1:5" s="1" customFormat="1">
      <c r="A47" s="224" t="s">
        <v>227</v>
      </c>
      <c r="B47" s="228" t="s">
        <v>228</v>
      </c>
      <c r="C47" s="182" t="s">
        <v>186</v>
      </c>
      <c r="D47" s="235">
        <f>IF(D30=0,0,((D31+D32)-(D36+D15-D38))/(D31+D32)*100)</f>
        <v>51.961519240379808</v>
      </c>
      <c r="E47" s="25"/>
    </row>
    <row r="48" spans="1:5" s="1" customFormat="1">
      <c r="A48" s="224" t="s">
        <v>229</v>
      </c>
      <c r="B48" s="228" t="s">
        <v>230</v>
      </c>
      <c r="C48" s="182" t="s">
        <v>186</v>
      </c>
      <c r="D48" s="235">
        <f>IF(D15=0,0,(D15-D38)/(D31+D32)*100)</f>
        <v>0.87456271864067969</v>
      </c>
      <c r="E48" s="21"/>
    </row>
    <row r="49" spans="1:5" s="1" customFormat="1" ht="26.25" thickBot="1">
      <c r="A49" s="238" t="s">
        <v>231</v>
      </c>
      <c r="B49" s="250" t="s">
        <v>232</v>
      </c>
      <c r="C49" s="206" t="s">
        <v>186</v>
      </c>
      <c r="D49" s="251">
        <f>IF(D16=0,0,(D16-D39)/D16*100)</f>
        <v>0</v>
      </c>
      <c r="E49" s="26"/>
    </row>
    <row r="50" spans="1:5" s="1" customFormat="1" ht="25.5">
      <c r="A50" s="243" t="s">
        <v>233</v>
      </c>
      <c r="B50" s="252" t="s">
        <v>234</v>
      </c>
      <c r="C50" s="245" t="s">
        <v>162</v>
      </c>
      <c r="D50" s="253">
        <v>0</v>
      </c>
      <c r="E50" s="27"/>
    </row>
    <row r="51" spans="1:5" s="1" customFormat="1">
      <c r="A51" s="224" t="s">
        <v>235</v>
      </c>
      <c r="B51" s="182" t="s">
        <v>236</v>
      </c>
      <c r="C51" s="182" t="s">
        <v>162</v>
      </c>
      <c r="D51" s="226">
        <v>0</v>
      </c>
      <c r="E51" s="27"/>
    </row>
    <row r="52" spans="1:5" s="1" customFormat="1">
      <c r="A52" s="224" t="s">
        <v>237</v>
      </c>
      <c r="B52" s="182" t="s">
        <v>238</v>
      </c>
      <c r="C52" s="182" t="s">
        <v>162</v>
      </c>
      <c r="D52" s="227">
        <v>28.4</v>
      </c>
      <c r="E52" s="27"/>
    </row>
    <row r="53" spans="1:5" s="1" customFormat="1" ht="15.75" thickBot="1">
      <c r="A53" s="254" t="s">
        <v>239</v>
      </c>
      <c r="B53" s="255" t="s">
        <v>240</v>
      </c>
      <c r="C53" s="255" t="s">
        <v>186</v>
      </c>
      <c r="D53" s="256">
        <f>IF(D50=0,0,(D50-D52)/D50*100)</f>
        <v>0</v>
      </c>
      <c r="E53" s="7"/>
    </row>
    <row r="54" spans="1:5" s="1" customFormat="1">
      <c r="A54" s="28"/>
      <c r="B54" s="7"/>
      <c r="C54" s="7"/>
      <c r="D54" s="7"/>
      <c r="E54" s="7"/>
    </row>
    <row r="55" spans="1:5" s="1" customFormat="1">
      <c r="A55" s="28"/>
      <c r="B55" s="7"/>
      <c r="C55" s="7"/>
      <c r="D55" s="7"/>
      <c r="E55" s="7"/>
    </row>
    <row r="56" spans="1:5" s="1" customFormat="1">
      <c r="A56" s="28"/>
      <c r="B56" s="7"/>
      <c r="C56" s="7"/>
      <c r="D56" s="7"/>
      <c r="E56" s="7"/>
    </row>
    <row r="57" spans="1:5" s="1" customFormat="1">
      <c r="A57" s="7"/>
      <c r="B57" s="7"/>
      <c r="C57" s="7"/>
      <c r="D57" s="7"/>
      <c r="E57" s="7"/>
    </row>
  </sheetData>
  <sheetProtection algorithmName="SHA-512" hashValue="hnO+IBmaAlttqRkvlsKbDK48gVhWafE8OBs/cfhFWlYPK7Fix3zrnLb2VmPT1dXKY0729O/JpKWygLcP9AtU2w==" saltValue="0+Kn28oS4iilLieJ/lDFDA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6"/>
  <sheetViews>
    <sheetView zoomScaleNormal="100" workbookViewId="0">
      <selection activeCell="A2" sqref="A2:D2"/>
    </sheetView>
  </sheetViews>
  <sheetFormatPr defaultRowHeight="1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>
      <c r="A1" s="990" t="s">
        <v>0</v>
      </c>
      <c r="B1" s="991"/>
      <c r="C1" s="991"/>
      <c r="D1" s="992"/>
    </row>
    <row r="2" spans="1:6" s="1" customFormat="1">
      <c r="A2" s="990" t="s">
        <v>1</v>
      </c>
      <c r="B2" s="991"/>
      <c r="C2" s="991"/>
      <c r="D2" s="992"/>
    </row>
    <row r="3" spans="1:6" s="1" customFormat="1">
      <c r="A3" s="993"/>
      <c r="B3" s="994"/>
      <c r="C3" s="994"/>
      <c r="D3" s="995"/>
    </row>
    <row r="4" spans="1:6" s="1" customFormat="1">
      <c r="A4" s="3"/>
      <c r="B4" s="3"/>
      <c r="C4" s="3"/>
      <c r="D4" s="3"/>
    </row>
    <row r="5" spans="1:6" s="1" customFormat="1">
      <c r="A5" s="996" t="s">
        <v>241</v>
      </c>
      <c r="B5" s="997"/>
      <c r="C5" s="997"/>
      <c r="D5" s="998"/>
    </row>
    <row r="6" spans="1:6" s="1" customFormat="1">
      <c r="A6" s="3"/>
      <c r="B6" s="3"/>
      <c r="C6" s="3"/>
      <c r="D6" s="3"/>
    </row>
    <row r="8" spans="1:6" s="1" customFormat="1" ht="15.75" thickBot="1">
      <c r="A8" s="29"/>
      <c r="B8" s="1015" t="s">
        <v>242</v>
      </c>
      <c r="C8" s="1015"/>
      <c r="D8" s="1015"/>
    </row>
    <row r="9" spans="1:6" s="1" customFormat="1" ht="15.75" thickBot="1">
      <c r="A9" s="216" t="s">
        <v>4</v>
      </c>
      <c r="B9" s="257" t="s">
        <v>243</v>
      </c>
      <c r="C9" s="258" t="s">
        <v>160</v>
      </c>
      <c r="D9" s="259" t="s">
        <v>1599</v>
      </c>
      <c r="F9" s="6"/>
    </row>
    <row r="10" spans="1:6" s="1" customFormat="1" ht="15.75" thickBot="1">
      <c r="A10" s="1006" t="s">
        <v>244</v>
      </c>
      <c r="B10" s="1007"/>
      <c r="C10" s="1007"/>
      <c r="D10" s="1008"/>
      <c r="E10" s="30"/>
      <c r="F10" s="6"/>
    </row>
    <row r="11" spans="1:6" s="1" customFormat="1">
      <c r="A11" s="243">
        <v>1</v>
      </c>
      <c r="B11" s="245" t="s">
        <v>245</v>
      </c>
      <c r="C11" s="245" t="s">
        <v>246</v>
      </c>
      <c r="D11" s="253">
        <v>3495</v>
      </c>
      <c r="E11" s="12"/>
      <c r="F11" s="6"/>
    </row>
    <row r="12" spans="1:6" s="1" customFormat="1">
      <c r="A12" s="224">
        <v>2</v>
      </c>
      <c r="B12" s="182" t="s">
        <v>247</v>
      </c>
      <c r="C12" s="182" t="s">
        <v>246</v>
      </c>
      <c r="D12" s="226">
        <v>1866</v>
      </c>
      <c r="E12" s="12"/>
      <c r="F12" s="6"/>
    </row>
    <row r="13" spans="1:6" s="1" customFormat="1">
      <c r="A13" s="224">
        <v>3</v>
      </c>
      <c r="B13" s="182" t="s">
        <v>248</v>
      </c>
      <c r="C13" s="182" t="s">
        <v>246</v>
      </c>
      <c r="D13" s="226">
        <v>315</v>
      </c>
      <c r="E13" s="12"/>
      <c r="F13" s="6"/>
    </row>
    <row r="14" spans="1:6" s="1" customFormat="1">
      <c r="A14" s="224">
        <v>4</v>
      </c>
      <c r="B14" s="182" t="s">
        <v>249</v>
      </c>
      <c r="C14" s="182" t="s">
        <v>246</v>
      </c>
      <c r="D14" s="226">
        <v>11518</v>
      </c>
      <c r="E14" s="20"/>
      <c r="F14" s="20"/>
    </row>
    <row r="15" spans="1:6" s="1" customFormat="1">
      <c r="A15" s="224" t="s">
        <v>184</v>
      </c>
      <c r="B15" s="182" t="s">
        <v>250</v>
      </c>
      <c r="C15" s="182" t="s">
        <v>246</v>
      </c>
      <c r="D15" s="226">
        <v>0</v>
      </c>
      <c r="E15" s="20"/>
      <c r="F15" s="20"/>
    </row>
    <row r="16" spans="1:6" s="1" customFormat="1">
      <c r="A16" s="224" t="s">
        <v>195</v>
      </c>
      <c r="B16" s="182" t="s">
        <v>251</v>
      </c>
      <c r="C16" s="182" t="s">
        <v>246</v>
      </c>
      <c r="D16" s="226">
        <v>2077.1</v>
      </c>
      <c r="E16" s="20"/>
      <c r="F16" s="20"/>
    </row>
    <row r="17" spans="1:6" s="1" customFormat="1">
      <c r="A17" s="224" t="s">
        <v>197</v>
      </c>
      <c r="B17" s="182" t="s">
        <v>252</v>
      </c>
      <c r="C17" s="182" t="s">
        <v>253</v>
      </c>
      <c r="D17" s="226">
        <v>375</v>
      </c>
      <c r="E17" s="20"/>
      <c r="F17" s="20"/>
    </row>
    <row r="18" spans="1:6" s="1" customFormat="1">
      <c r="A18" s="224" t="s">
        <v>199</v>
      </c>
      <c r="B18" s="182" t="s">
        <v>254</v>
      </c>
      <c r="C18" s="182" t="s">
        <v>255</v>
      </c>
      <c r="D18" s="226">
        <v>325</v>
      </c>
      <c r="E18" s="20"/>
      <c r="F18" s="20"/>
    </row>
    <row r="19" spans="1:6" s="1" customFormat="1">
      <c r="A19" s="224" t="s">
        <v>201</v>
      </c>
      <c r="B19" s="182" t="s">
        <v>256</v>
      </c>
      <c r="C19" s="182" t="s">
        <v>255</v>
      </c>
      <c r="D19" s="226">
        <v>80</v>
      </c>
      <c r="E19" s="20"/>
      <c r="F19" s="20"/>
    </row>
    <row r="20" spans="1:6" s="1" customFormat="1">
      <c r="A20" s="224" t="s">
        <v>257</v>
      </c>
      <c r="B20" s="182" t="s">
        <v>258</v>
      </c>
      <c r="C20" s="182" t="s">
        <v>255</v>
      </c>
      <c r="D20" s="226">
        <v>13</v>
      </c>
      <c r="E20" s="20"/>
      <c r="F20" s="20"/>
    </row>
    <row r="21" spans="1:6" s="1" customFormat="1">
      <c r="A21" s="224" t="s">
        <v>203</v>
      </c>
      <c r="B21" s="182" t="s">
        <v>259</v>
      </c>
      <c r="C21" s="182" t="s">
        <v>246</v>
      </c>
      <c r="D21" s="226">
        <v>0</v>
      </c>
      <c r="E21" s="20"/>
      <c r="F21" s="20"/>
    </row>
    <row r="22" spans="1:6" s="1" customFormat="1">
      <c r="A22" s="224" t="s">
        <v>260</v>
      </c>
      <c r="B22" s="182" t="s">
        <v>252</v>
      </c>
      <c r="C22" s="182" t="s">
        <v>253</v>
      </c>
      <c r="D22" s="226">
        <v>0</v>
      </c>
      <c r="E22" s="20"/>
      <c r="F22" s="20"/>
    </row>
    <row r="23" spans="1:6" s="1" customFormat="1">
      <c r="A23" s="224" t="s">
        <v>261</v>
      </c>
      <c r="B23" s="182" t="s">
        <v>254</v>
      </c>
      <c r="C23" s="182" t="s">
        <v>255</v>
      </c>
      <c r="D23" s="226">
        <v>0</v>
      </c>
      <c r="E23" s="20"/>
      <c r="F23" s="20"/>
    </row>
    <row r="24" spans="1:6" s="1" customFormat="1">
      <c r="A24" s="224" t="s">
        <v>262</v>
      </c>
      <c r="B24" s="182" t="s">
        <v>263</v>
      </c>
      <c r="C24" s="182" t="s">
        <v>255</v>
      </c>
      <c r="D24" s="226">
        <v>0</v>
      </c>
      <c r="E24" s="20"/>
      <c r="F24" s="20"/>
    </row>
    <row r="25" spans="1:6" s="1" customFormat="1">
      <c r="A25" s="224" t="s">
        <v>205</v>
      </c>
      <c r="B25" s="182" t="s">
        <v>264</v>
      </c>
      <c r="C25" s="182" t="s">
        <v>246</v>
      </c>
      <c r="D25" s="226">
        <v>464</v>
      </c>
      <c r="E25" s="20"/>
      <c r="F25" s="20"/>
    </row>
    <row r="26" spans="1:6" s="1" customFormat="1">
      <c r="A26" s="224" t="s">
        <v>265</v>
      </c>
      <c r="B26" s="182" t="s">
        <v>266</v>
      </c>
      <c r="C26" s="182" t="s">
        <v>267</v>
      </c>
      <c r="D26" s="226">
        <v>0</v>
      </c>
      <c r="E26" s="20"/>
      <c r="F26" s="20"/>
    </row>
    <row r="27" spans="1:6" s="1" customFormat="1">
      <c r="A27" s="224" t="s">
        <v>268</v>
      </c>
      <c r="B27" s="182" t="s">
        <v>269</v>
      </c>
      <c r="C27" s="182" t="s">
        <v>267</v>
      </c>
      <c r="D27" s="226">
        <v>469</v>
      </c>
      <c r="E27" s="20"/>
      <c r="F27" s="20"/>
    </row>
    <row r="28" spans="1:6" s="1" customFormat="1">
      <c r="A28" s="224" t="s">
        <v>270</v>
      </c>
      <c r="B28" s="182" t="s">
        <v>271</v>
      </c>
      <c r="C28" s="182" t="s">
        <v>267</v>
      </c>
      <c r="D28" s="226">
        <v>0</v>
      </c>
      <c r="E28" s="20"/>
      <c r="F28" s="20"/>
    </row>
    <row r="29" spans="1:6" s="1" customFormat="1">
      <c r="A29" s="224" t="s">
        <v>272</v>
      </c>
      <c r="B29" s="182" t="s">
        <v>273</v>
      </c>
      <c r="C29" s="182" t="s">
        <v>267</v>
      </c>
      <c r="D29" s="226">
        <v>0</v>
      </c>
      <c r="E29" s="20"/>
      <c r="F29" s="20"/>
    </row>
    <row r="30" spans="1:6" s="1" customFormat="1" ht="15.75" thickBot="1">
      <c r="A30" s="254" t="s">
        <v>274</v>
      </c>
      <c r="B30" s="255" t="s">
        <v>275</v>
      </c>
      <c r="C30" s="255" t="s">
        <v>267</v>
      </c>
      <c r="D30" s="260">
        <v>0</v>
      </c>
      <c r="E30" s="20"/>
      <c r="F30" s="20"/>
    </row>
    <row r="31" spans="1:6" s="1" customFormat="1" ht="15.75" thickBot="1">
      <c r="A31" s="1006" t="s">
        <v>276</v>
      </c>
      <c r="B31" s="1007"/>
      <c r="C31" s="1007"/>
      <c r="D31" s="1008"/>
      <c r="E31" s="19"/>
      <c r="F31" s="19"/>
    </row>
    <row r="32" spans="1:6" s="1" customFormat="1">
      <c r="A32" s="243">
        <v>1</v>
      </c>
      <c r="B32" s="261" t="s">
        <v>277</v>
      </c>
      <c r="C32" s="245" t="s">
        <v>162</v>
      </c>
      <c r="D32" s="253">
        <v>520.5</v>
      </c>
      <c r="E32" s="19"/>
      <c r="F32" s="19"/>
    </row>
    <row r="33" spans="1:6" s="1" customFormat="1">
      <c r="A33" s="233">
        <v>2</v>
      </c>
      <c r="B33" s="262" t="s">
        <v>278</v>
      </c>
      <c r="C33" s="263" t="s">
        <v>279</v>
      </c>
      <c r="D33" s="264">
        <v>33</v>
      </c>
      <c r="E33" s="31"/>
      <c r="F33" s="31"/>
    </row>
    <row r="34" spans="1:6" s="1" customFormat="1">
      <c r="A34" s="224">
        <v>3</v>
      </c>
      <c r="B34" s="228" t="s">
        <v>280</v>
      </c>
      <c r="C34" s="263" t="s">
        <v>279</v>
      </c>
      <c r="D34" s="264">
        <v>39</v>
      </c>
      <c r="E34" s="13"/>
      <c r="F34" s="13"/>
    </row>
    <row r="35" spans="1:6" s="1" customFormat="1" ht="15.75" thickBot="1">
      <c r="A35" s="254">
        <v>4</v>
      </c>
      <c r="B35" s="265" t="s">
        <v>281</v>
      </c>
      <c r="C35" s="266" t="s">
        <v>282</v>
      </c>
      <c r="D35" s="267">
        <v>95</v>
      </c>
      <c r="E35" s="13"/>
      <c r="F35" s="13"/>
    </row>
    <row r="36" spans="1:6" s="1" customFormat="1" ht="15.75" thickBot="1">
      <c r="A36" s="1006" t="s">
        <v>283</v>
      </c>
      <c r="B36" s="1007"/>
      <c r="C36" s="1007"/>
      <c r="D36" s="1008"/>
      <c r="E36" s="32"/>
      <c r="F36" s="32"/>
    </row>
    <row r="37" spans="1:6" s="1" customFormat="1">
      <c r="A37" s="243">
        <v>1</v>
      </c>
      <c r="B37" s="245" t="s">
        <v>284</v>
      </c>
      <c r="C37" s="245" t="s">
        <v>162</v>
      </c>
      <c r="D37" s="253">
        <v>439</v>
      </c>
      <c r="E37" s="33"/>
      <c r="F37" s="33"/>
    </row>
    <row r="38" spans="1:6" s="1" customFormat="1">
      <c r="A38" s="224" t="s">
        <v>285</v>
      </c>
      <c r="B38" s="228" t="s">
        <v>286</v>
      </c>
      <c r="C38" s="182" t="s">
        <v>279</v>
      </c>
      <c r="D38" s="264">
        <v>11</v>
      </c>
      <c r="E38" s="34"/>
      <c r="F38" s="34"/>
    </row>
    <row r="39" spans="1:6" s="1" customFormat="1">
      <c r="A39" s="224" t="s">
        <v>287</v>
      </c>
      <c r="B39" s="228" t="s">
        <v>288</v>
      </c>
      <c r="C39" s="182" t="s">
        <v>279</v>
      </c>
      <c r="D39" s="264">
        <v>11</v>
      </c>
      <c r="E39" s="13"/>
      <c r="F39" s="13"/>
    </row>
    <row r="40" spans="1:6" s="1" customFormat="1">
      <c r="A40" s="224" t="s">
        <v>289</v>
      </c>
      <c r="B40" s="228" t="s">
        <v>290</v>
      </c>
      <c r="C40" s="182" t="s">
        <v>279</v>
      </c>
      <c r="D40" s="264">
        <v>11</v>
      </c>
      <c r="E40" s="13"/>
      <c r="F40" s="13"/>
    </row>
    <row r="41" spans="1:6" s="1" customFormat="1">
      <c r="A41" s="224" t="s">
        <v>291</v>
      </c>
      <c r="B41" s="228" t="s">
        <v>292</v>
      </c>
      <c r="C41" s="182" t="s">
        <v>162</v>
      </c>
      <c r="D41" s="268">
        <v>439</v>
      </c>
      <c r="E41" s="12"/>
      <c r="F41" s="12"/>
    </row>
    <row r="42" spans="1:6" s="1" customFormat="1">
      <c r="A42" s="224" t="s">
        <v>293</v>
      </c>
      <c r="B42" s="228" t="s">
        <v>294</v>
      </c>
      <c r="C42" s="182" t="s">
        <v>162</v>
      </c>
      <c r="D42" s="268">
        <v>439</v>
      </c>
      <c r="E42" s="12"/>
      <c r="F42" s="12"/>
    </row>
    <row r="43" spans="1:6" s="1" customFormat="1">
      <c r="A43" s="224" t="s">
        <v>295</v>
      </c>
      <c r="B43" s="228" t="s">
        <v>296</v>
      </c>
      <c r="C43" s="182" t="s">
        <v>162</v>
      </c>
      <c r="D43" s="268">
        <v>0</v>
      </c>
      <c r="E43" s="12"/>
      <c r="F43" s="12"/>
    </row>
    <row r="44" spans="1:6" s="1" customFormat="1">
      <c r="A44" s="224" t="s">
        <v>297</v>
      </c>
      <c r="B44" s="269" t="s">
        <v>298</v>
      </c>
      <c r="C44" s="182" t="s">
        <v>162</v>
      </c>
      <c r="D44" s="226">
        <v>63.6</v>
      </c>
      <c r="E44" s="12"/>
      <c r="F44" s="12"/>
    </row>
    <row r="45" spans="1:6" s="1" customFormat="1">
      <c r="A45" s="224">
        <v>2</v>
      </c>
      <c r="B45" s="182" t="s">
        <v>299</v>
      </c>
      <c r="C45" s="182" t="s">
        <v>162</v>
      </c>
      <c r="D45" s="226">
        <v>0</v>
      </c>
      <c r="E45" s="12"/>
      <c r="F45" s="12"/>
    </row>
    <row r="46" spans="1:6" s="1" customFormat="1">
      <c r="A46" s="224" t="s">
        <v>300</v>
      </c>
      <c r="B46" s="228" t="s">
        <v>301</v>
      </c>
      <c r="C46" s="182" t="s">
        <v>279</v>
      </c>
      <c r="D46" s="264">
        <v>0</v>
      </c>
      <c r="E46" s="12"/>
      <c r="F46" s="12"/>
    </row>
    <row r="47" spans="1:6" s="1" customFormat="1">
      <c r="A47" s="224" t="s">
        <v>302</v>
      </c>
      <c r="B47" s="228" t="s">
        <v>303</v>
      </c>
      <c r="C47" s="182" t="s">
        <v>279</v>
      </c>
      <c r="D47" s="264">
        <v>0</v>
      </c>
      <c r="E47" s="13"/>
      <c r="F47" s="13"/>
    </row>
    <row r="48" spans="1:6" s="1" customFormat="1">
      <c r="A48" s="224" t="s">
        <v>304</v>
      </c>
      <c r="B48" s="229" t="s">
        <v>305</v>
      </c>
      <c r="C48" s="206" t="s">
        <v>162</v>
      </c>
      <c r="D48" s="268">
        <v>0</v>
      </c>
      <c r="E48" s="35"/>
      <c r="F48" s="35"/>
    </row>
    <row r="49" spans="1:6" s="1" customFormat="1">
      <c r="A49" s="224" t="s">
        <v>306</v>
      </c>
      <c r="B49" s="228" t="s">
        <v>307</v>
      </c>
      <c r="C49" s="182" t="s">
        <v>279</v>
      </c>
      <c r="D49" s="264">
        <v>0</v>
      </c>
      <c r="E49" s="13"/>
      <c r="F49" s="13"/>
    </row>
    <row r="50" spans="1:6" s="1" customFormat="1">
      <c r="A50" s="224" t="s">
        <v>308</v>
      </c>
      <c r="B50" s="229" t="s">
        <v>309</v>
      </c>
      <c r="C50" s="206" t="s">
        <v>162</v>
      </c>
      <c r="D50" s="268">
        <v>0</v>
      </c>
      <c r="E50" s="35"/>
      <c r="F50" s="35"/>
    </row>
    <row r="51" spans="1:6" s="1" customFormat="1">
      <c r="A51" s="224">
        <v>3</v>
      </c>
      <c r="B51" s="228" t="s">
        <v>310</v>
      </c>
      <c r="C51" s="182" t="s">
        <v>279</v>
      </c>
      <c r="D51" s="264">
        <v>6</v>
      </c>
      <c r="E51" s="13"/>
      <c r="F51" s="13"/>
    </row>
    <row r="52" spans="1:6" s="1" customFormat="1">
      <c r="A52" s="224">
        <v>4</v>
      </c>
      <c r="B52" s="228" t="s">
        <v>311</v>
      </c>
      <c r="C52" s="182" t="s">
        <v>279</v>
      </c>
      <c r="D52" s="264">
        <v>2</v>
      </c>
      <c r="E52" s="13"/>
      <c r="F52" s="13"/>
    </row>
    <row r="53" spans="1:6" s="1" customFormat="1">
      <c r="A53" s="224">
        <v>5</v>
      </c>
      <c r="B53" s="228" t="s">
        <v>312</v>
      </c>
      <c r="C53" s="182" t="s">
        <v>279</v>
      </c>
      <c r="D53" s="264">
        <v>4</v>
      </c>
      <c r="E53" s="35"/>
      <c r="F53" s="35"/>
    </row>
    <row r="54" spans="1:6" s="1" customFormat="1" ht="15.75" thickBot="1">
      <c r="A54" s="254">
        <v>6</v>
      </c>
      <c r="B54" s="265" t="s">
        <v>313</v>
      </c>
      <c r="C54" s="255" t="s">
        <v>282</v>
      </c>
      <c r="D54" s="267">
        <v>0</v>
      </c>
      <c r="E54" s="35"/>
      <c r="F54" s="35"/>
    </row>
    <row r="55" spans="1:6" s="1" customFormat="1" ht="15.75" thickBot="1">
      <c r="A55" s="1006" t="s">
        <v>314</v>
      </c>
      <c r="B55" s="1007"/>
      <c r="C55" s="1007"/>
      <c r="D55" s="1008"/>
      <c r="E55" s="12"/>
      <c r="F55" s="12"/>
    </row>
    <row r="56" spans="1:6" s="1" customFormat="1">
      <c r="A56" s="243">
        <v>1</v>
      </c>
      <c r="B56" s="261" t="s">
        <v>315</v>
      </c>
      <c r="C56" s="270" t="s">
        <v>162</v>
      </c>
      <c r="D56" s="253">
        <v>502.5</v>
      </c>
      <c r="E56" s="12"/>
      <c r="F56" s="12"/>
    </row>
    <row r="57" spans="1:6" s="1" customFormat="1">
      <c r="A57" s="224" t="s">
        <v>285</v>
      </c>
      <c r="B57" s="182" t="s">
        <v>316</v>
      </c>
      <c r="C57" s="182" t="s">
        <v>279</v>
      </c>
      <c r="D57" s="264">
        <v>33</v>
      </c>
      <c r="E57" s="12"/>
      <c r="F57" s="12"/>
    </row>
    <row r="58" spans="1:6" s="1" customFormat="1">
      <c r="A58" s="224" t="s">
        <v>295</v>
      </c>
      <c r="B58" s="182" t="s">
        <v>317</v>
      </c>
      <c r="C58" s="182" t="s">
        <v>279</v>
      </c>
      <c r="D58" s="264">
        <v>2</v>
      </c>
      <c r="E58" s="12"/>
      <c r="F58" s="12"/>
    </row>
    <row r="59" spans="1:6" s="1" customFormat="1">
      <c r="A59" s="224" t="s">
        <v>297</v>
      </c>
      <c r="B59" s="182" t="s">
        <v>318</v>
      </c>
      <c r="C59" s="182" t="s">
        <v>279</v>
      </c>
      <c r="D59" s="264">
        <v>4</v>
      </c>
      <c r="E59" s="12"/>
      <c r="F59" s="12"/>
    </row>
    <row r="60" spans="1:6" s="1" customFormat="1">
      <c r="A60" s="224" t="s">
        <v>16</v>
      </c>
      <c r="B60" s="182" t="s">
        <v>319</v>
      </c>
      <c r="C60" s="182" t="s">
        <v>282</v>
      </c>
      <c r="D60" s="226">
        <v>30</v>
      </c>
      <c r="E60" s="36"/>
      <c r="F60" s="36"/>
    </row>
    <row r="61" spans="1:6" s="1" customFormat="1">
      <c r="A61" s="224" t="s">
        <v>18</v>
      </c>
      <c r="B61" s="182" t="s">
        <v>320</v>
      </c>
      <c r="C61" s="182" t="s">
        <v>321</v>
      </c>
      <c r="D61" s="271">
        <f>SUM(D62,D63)</f>
        <v>182.4</v>
      </c>
      <c r="E61" s="32"/>
      <c r="F61" s="32"/>
    </row>
    <row r="62" spans="1:6" s="1" customFormat="1">
      <c r="A62" s="238" t="s">
        <v>322</v>
      </c>
      <c r="B62" s="229" t="s">
        <v>323</v>
      </c>
      <c r="C62" s="206" t="s">
        <v>321</v>
      </c>
      <c r="D62" s="272">
        <v>11</v>
      </c>
      <c r="E62" s="35"/>
      <c r="F62" s="35"/>
    </row>
    <row r="63" spans="1:6" s="1" customFormat="1">
      <c r="A63" s="238" t="s">
        <v>324</v>
      </c>
      <c r="B63" s="229" t="s">
        <v>325</v>
      </c>
      <c r="C63" s="206" t="s">
        <v>321</v>
      </c>
      <c r="D63" s="272">
        <v>171.4</v>
      </c>
      <c r="E63" s="35"/>
      <c r="F63" s="35"/>
    </row>
    <row r="64" spans="1:6" s="1" customFormat="1">
      <c r="A64" s="224">
        <v>2</v>
      </c>
      <c r="B64" s="182" t="s">
        <v>326</v>
      </c>
      <c r="C64" s="182" t="s">
        <v>279</v>
      </c>
      <c r="D64" s="264">
        <v>3648</v>
      </c>
      <c r="E64" s="12"/>
      <c r="F64" s="12"/>
    </row>
    <row r="65" spans="1:6" s="1" customFormat="1">
      <c r="A65" s="224">
        <v>3</v>
      </c>
      <c r="B65" s="182" t="s">
        <v>327</v>
      </c>
      <c r="C65" s="182" t="s">
        <v>279</v>
      </c>
      <c r="D65" s="264">
        <v>6447</v>
      </c>
      <c r="E65" s="12"/>
      <c r="F65" s="12"/>
    </row>
    <row r="66" spans="1:6" s="1" customFormat="1">
      <c r="A66" s="238" t="s">
        <v>165</v>
      </c>
      <c r="B66" s="229" t="s">
        <v>328</v>
      </c>
      <c r="C66" s="206" t="s">
        <v>279</v>
      </c>
      <c r="D66" s="272">
        <v>2857</v>
      </c>
      <c r="E66" s="35"/>
      <c r="F66" s="35"/>
    </row>
    <row r="67" spans="1:6" s="1" customFormat="1">
      <c r="A67" s="238" t="s">
        <v>329</v>
      </c>
      <c r="B67" s="229" t="s">
        <v>330</v>
      </c>
      <c r="C67" s="206" t="s">
        <v>279</v>
      </c>
      <c r="D67" s="272">
        <v>3365</v>
      </c>
      <c r="E67" s="35"/>
      <c r="F67" s="35"/>
    </row>
    <row r="68" spans="1:6" s="1" customFormat="1">
      <c r="A68" s="238" t="s">
        <v>331</v>
      </c>
      <c r="B68" s="229" t="s">
        <v>332</v>
      </c>
      <c r="C68" s="206" t="s">
        <v>279</v>
      </c>
      <c r="D68" s="272">
        <v>225</v>
      </c>
      <c r="E68" s="35"/>
      <c r="F68" s="35"/>
    </row>
    <row r="69" spans="1:6" s="1" customFormat="1">
      <c r="A69" s="224">
        <v>4</v>
      </c>
      <c r="B69" s="182" t="s">
        <v>333</v>
      </c>
      <c r="C69" s="182" t="s">
        <v>279</v>
      </c>
      <c r="D69" s="264">
        <v>167</v>
      </c>
      <c r="E69" s="36"/>
      <c r="F69" s="36"/>
    </row>
    <row r="70" spans="1:6" s="1" customFormat="1">
      <c r="A70" s="224" t="s">
        <v>187</v>
      </c>
      <c r="B70" s="182" t="s">
        <v>334</v>
      </c>
      <c r="C70" s="182" t="s">
        <v>279</v>
      </c>
      <c r="D70" s="264">
        <v>1</v>
      </c>
      <c r="E70" s="12"/>
      <c r="F70" s="12"/>
    </row>
    <row r="71" spans="1:6" s="1" customFormat="1">
      <c r="A71" s="224" t="s">
        <v>189</v>
      </c>
      <c r="B71" s="182" t="s">
        <v>335</v>
      </c>
      <c r="C71" s="182" t="s">
        <v>279</v>
      </c>
      <c r="D71" s="264">
        <v>225</v>
      </c>
      <c r="E71" s="12"/>
      <c r="F71" s="12"/>
    </row>
    <row r="72" spans="1:6" s="1" customFormat="1">
      <c r="A72" s="273" t="s">
        <v>336</v>
      </c>
      <c r="B72" s="229" t="s">
        <v>337</v>
      </c>
      <c r="C72" s="206" t="s">
        <v>162</v>
      </c>
      <c r="D72" s="268">
        <v>4.2</v>
      </c>
      <c r="E72" s="35"/>
      <c r="F72" s="35"/>
    </row>
    <row r="73" spans="1:6" s="1" customFormat="1">
      <c r="A73" s="273" t="s">
        <v>338</v>
      </c>
      <c r="B73" s="229" t="s">
        <v>339</v>
      </c>
      <c r="C73" s="206" t="s">
        <v>162</v>
      </c>
      <c r="D73" s="268">
        <v>1.5</v>
      </c>
      <c r="E73" s="17"/>
      <c r="F73" s="17"/>
    </row>
    <row r="74" spans="1:6" s="1" customFormat="1">
      <c r="A74" s="224">
        <v>6</v>
      </c>
      <c r="B74" s="182" t="s">
        <v>340</v>
      </c>
      <c r="C74" s="182" t="s">
        <v>279</v>
      </c>
      <c r="D74" s="274">
        <f>SUM(D75,D76,D77)</f>
        <v>4471</v>
      </c>
      <c r="E74" s="32"/>
      <c r="F74" s="32"/>
    </row>
    <row r="75" spans="1:6" s="1" customFormat="1">
      <c r="A75" s="238" t="s">
        <v>197</v>
      </c>
      <c r="B75" s="229" t="s">
        <v>341</v>
      </c>
      <c r="C75" s="206" t="s">
        <v>279</v>
      </c>
      <c r="D75" s="272">
        <v>3983</v>
      </c>
      <c r="E75" s="35"/>
      <c r="F75" s="35"/>
    </row>
    <row r="76" spans="1:6" s="1" customFormat="1">
      <c r="A76" s="238" t="s">
        <v>199</v>
      </c>
      <c r="B76" s="229" t="s">
        <v>342</v>
      </c>
      <c r="C76" s="206" t="s">
        <v>279</v>
      </c>
      <c r="D76" s="272">
        <v>145</v>
      </c>
      <c r="E76" s="35"/>
      <c r="F76" s="35"/>
    </row>
    <row r="77" spans="1:6" s="1" customFormat="1">
      <c r="A77" s="238" t="s">
        <v>201</v>
      </c>
      <c r="B77" s="229" t="s">
        <v>343</v>
      </c>
      <c r="C77" s="206" t="s">
        <v>279</v>
      </c>
      <c r="D77" s="272">
        <v>343</v>
      </c>
      <c r="E77" s="35"/>
      <c r="F77" s="35"/>
    </row>
    <row r="78" spans="1:6" s="1" customFormat="1">
      <c r="A78" s="224">
        <v>7</v>
      </c>
      <c r="B78" s="182" t="s">
        <v>344</v>
      </c>
      <c r="C78" s="182" t="s">
        <v>279</v>
      </c>
      <c r="D78" s="264">
        <v>3412</v>
      </c>
      <c r="E78" s="12"/>
      <c r="F78" s="12"/>
    </row>
    <row r="79" spans="1:6" s="1" customFormat="1" ht="15.75" thickBot="1">
      <c r="A79" s="254">
        <v>8</v>
      </c>
      <c r="B79" s="255" t="s">
        <v>345</v>
      </c>
      <c r="C79" s="255" t="s">
        <v>279</v>
      </c>
      <c r="D79" s="267">
        <v>152</v>
      </c>
      <c r="E79" s="32"/>
      <c r="F79" s="32"/>
    </row>
    <row r="80" spans="1:6" s="1" customFormat="1" ht="15.75" thickBot="1">
      <c r="A80" s="1006" t="s">
        <v>346</v>
      </c>
      <c r="B80" s="1007"/>
      <c r="C80" s="1007"/>
      <c r="D80" s="1008"/>
      <c r="E80" s="37"/>
      <c r="F80" s="37"/>
    </row>
    <row r="81" spans="1:6" s="1" customFormat="1">
      <c r="A81" s="243" t="s">
        <v>347</v>
      </c>
      <c r="B81" s="245" t="s">
        <v>348</v>
      </c>
      <c r="C81" s="270" t="s">
        <v>162</v>
      </c>
      <c r="D81" s="253">
        <v>806.4</v>
      </c>
      <c r="E81" s="37"/>
      <c r="F81" s="37"/>
    </row>
    <row r="82" spans="1:6" s="1" customFormat="1">
      <c r="A82" s="273" t="s">
        <v>285</v>
      </c>
      <c r="B82" s="229" t="s">
        <v>349</v>
      </c>
      <c r="C82" s="275" t="s">
        <v>162</v>
      </c>
      <c r="D82" s="230">
        <v>800.4</v>
      </c>
      <c r="E82" s="37"/>
      <c r="F82" s="37"/>
    </row>
    <row r="83" spans="1:6" s="1" customFormat="1">
      <c r="A83" s="273" t="s">
        <v>295</v>
      </c>
      <c r="B83" s="229" t="s">
        <v>202</v>
      </c>
      <c r="C83" s="275" t="s">
        <v>162</v>
      </c>
      <c r="D83" s="230">
        <v>6</v>
      </c>
      <c r="E83" s="37"/>
      <c r="F83" s="37"/>
    </row>
    <row r="84" spans="1:6" s="1" customFormat="1">
      <c r="A84" s="273" t="s">
        <v>297</v>
      </c>
      <c r="B84" s="229" t="s">
        <v>350</v>
      </c>
      <c r="C84" s="275" t="s">
        <v>162</v>
      </c>
      <c r="D84" s="230">
        <v>0</v>
      </c>
      <c r="E84" s="37"/>
      <c r="F84" s="37"/>
    </row>
    <row r="85" spans="1:6" s="1" customFormat="1">
      <c r="A85" s="224" t="s">
        <v>351</v>
      </c>
      <c r="B85" s="182" t="s">
        <v>352</v>
      </c>
      <c r="C85" s="182" t="s">
        <v>279</v>
      </c>
      <c r="D85" s="264">
        <v>17</v>
      </c>
      <c r="E85" s="20"/>
      <c r="F85" s="20"/>
    </row>
    <row r="86" spans="1:6" s="1" customFormat="1">
      <c r="A86" s="224" t="s">
        <v>300</v>
      </c>
      <c r="B86" s="182" t="s">
        <v>353</v>
      </c>
      <c r="C86" s="276" t="s">
        <v>162</v>
      </c>
      <c r="D86" s="226">
        <v>806.4</v>
      </c>
      <c r="E86" s="20"/>
      <c r="F86" s="20"/>
    </row>
    <row r="87" spans="1:6" s="1" customFormat="1">
      <c r="A87" s="224" t="s">
        <v>354</v>
      </c>
      <c r="B87" s="182" t="s">
        <v>355</v>
      </c>
      <c r="C87" s="182" t="s">
        <v>279</v>
      </c>
      <c r="D87" s="264">
        <v>50</v>
      </c>
      <c r="E87" s="20"/>
      <c r="F87" s="20"/>
    </row>
    <row r="88" spans="1:6" s="1" customFormat="1">
      <c r="A88" s="224" t="s">
        <v>356</v>
      </c>
      <c r="B88" s="182" t="s">
        <v>357</v>
      </c>
      <c r="C88" s="182" t="s">
        <v>279</v>
      </c>
      <c r="D88" s="264">
        <v>79</v>
      </c>
      <c r="E88" s="20"/>
      <c r="F88" s="20"/>
    </row>
    <row r="89" spans="1:6" s="1" customFormat="1">
      <c r="A89" s="224" t="s">
        <v>358</v>
      </c>
      <c r="B89" s="182" t="s">
        <v>359</v>
      </c>
      <c r="C89" s="182" t="s">
        <v>282</v>
      </c>
      <c r="D89" s="264">
        <v>15</v>
      </c>
      <c r="E89" s="38"/>
      <c r="F89" s="38"/>
    </row>
    <row r="90" spans="1:6" s="1" customFormat="1">
      <c r="A90" s="224" t="s">
        <v>360</v>
      </c>
      <c r="B90" s="182" t="s">
        <v>361</v>
      </c>
      <c r="C90" s="182" t="s">
        <v>321</v>
      </c>
      <c r="D90" s="264">
        <v>129</v>
      </c>
      <c r="E90" s="20"/>
      <c r="F90" s="20"/>
    </row>
    <row r="91" spans="1:6" s="1" customFormat="1">
      <c r="A91" s="238" t="s">
        <v>362</v>
      </c>
      <c r="B91" s="229" t="s">
        <v>363</v>
      </c>
      <c r="C91" s="206" t="s">
        <v>321</v>
      </c>
      <c r="D91" s="277">
        <v>15</v>
      </c>
      <c r="E91" s="39"/>
      <c r="F91" s="39"/>
    </row>
    <row r="92" spans="1:6" s="1" customFormat="1">
      <c r="A92" s="224" t="s">
        <v>364</v>
      </c>
      <c r="B92" s="182" t="s">
        <v>365</v>
      </c>
      <c r="C92" s="182" t="s">
        <v>279</v>
      </c>
      <c r="D92" s="264">
        <v>3320</v>
      </c>
      <c r="E92" s="20"/>
      <c r="F92" s="20"/>
    </row>
    <row r="93" spans="1:6" s="1" customFormat="1">
      <c r="A93" s="224" t="s">
        <v>169</v>
      </c>
      <c r="B93" s="182" t="s">
        <v>366</v>
      </c>
      <c r="C93" s="182" t="s">
        <v>279</v>
      </c>
      <c r="D93" s="264">
        <v>5504</v>
      </c>
      <c r="E93" s="20"/>
      <c r="F93" s="20"/>
    </row>
    <row r="94" spans="1:6" s="1" customFormat="1">
      <c r="A94" s="238" t="s">
        <v>171</v>
      </c>
      <c r="B94" s="229" t="s">
        <v>328</v>
      </c>
      <c r="C94" s="206" t="s">
        <v>279</v>
      </c>
      <c r="D94" s="277">
        <v>2789</v>
      </c>
      <c r="E94" s="20"/>
      <c r="F94" s="20"/>
    </row>
    <row r="95" spans="1:6" s="1" customFormat="1">
      <c r="A95" s="238" t="s">
        <v>178</v>
      </c>
      <c r="B95" s="229" t="s">
        <v>367</v>
      </c>
      <c r="C95" s="206" t="s">
        <v>279</v>
      </c>
      <c r="D95" s="277">
        <v>2506</v>
      </c>
      <c r="E95" s="39"/>
      <c r="F95" s="39"/>
    </row>
    <row r="96" spans="1:6" s="1" customFormat="1">
      <c r="A96" s="238" t="s">
        <v>182</v>
      </c>
      <c r="B96" s="229" t="s">
        <v>368</v>
      </c>
      <c r="C96" s="206" t="s">
        <v>279</v>
      </c>
      <c r="D96" s="277">
        <v>209</v>
      </c>
      <c r="E96" s="39"/>
      <c r="F96" s="39"/>
    </row>
    <row r="97" spans="1:6" s="1" customFormat="1" ht="15.75" thickBot="1">
      <c r="A97" s="254" t="s">
        <v>184</v>
      </c>
      <c r="B97" s="255" t="s">
        <v>369</v>
      </c>
      <c r="C97" s="255" t="s">
        <v>279</v>
      </c>
      <c r="D97" s="267">
        <v>86</v>
      </c>
      <c r="E97" s="20"/>
      <c r="F97" s="20"/>
    </row>
    <row r="98" spans="1:6" s="1" customFormat="1" ht="15.75" thickBot="1">
      <c r="A98" s="1006" t="s">
        <v>370</v>
      </c>
      <c r="B98" s="1007"/>
      <c r="C98" s="1007"/>
      <c r="D98" s="1008"/>
      <c r="E98" s="20"/>
      <c r="F98" s="20"/>
    </row>
    <row r="99" spans="1:6" s="1" customFormat="1">
      <c r="A99" s="224" t="s">
        <v>347</v>
      </c>
      <c r="B99" s="182" t="s">
        <v>371</v>
      </c>
      <c r="C99" s="182" t="s">
        <v>279</v>
      </c>
      <c r="D99" s="264">
        <v>2</v>
      </c>
      <c r="E99" s="20"/>
      <c r="F99" s="20"/>
    </row>
    <row r="100" spans="1:6" s="1" customFormat="1">
      <c r="A100" s="224" t="s">
        <v>285</v>
      </c>
      <c r="B100" s="182" t="s">
        <v>372</v>
      </c>
      <c r="C100" s="182" t="s">
        <v>279</v>
      </c>
      <c r="D100" s="264">
        <v>0</v>
      </c>
      <c r="E100" s="20"/>
      <c r="F100" s="20"/>
    </row>
    <row r="101" spans="1:6" s="1" customFormat="1">
      <c r="A101" s="224" t="s">
        <v>295</v>
      </c>
      <c r="B101" s="182" t="s">
        <v>373</v>
      </c>
      <c r="C101" s="182" t="s">
        <v>279</v>
      </c>
      <c r="D101" s="264">
        <v>0</v>
      </c>
      <c r="E101" s="20"/>
      <c r="F101" s="20"/>
    </row>
    <row r="102" spans="1:6" s="1" customFormat="1">
      <c r="A102" s="224" t="s">
        <v>297</v>
      </c>
      <c r="B102" s="182" t="s">
        <v>374</v>
      </c>
      <c r="C102" s="182" t="s">
        <v>282</v>
      </c>
      <c r="D102" s="264">
        <v>0</v>
      </c>
      <c r="E102" s="20"/>
      <c r="F102" s="20"/>
    </row>
    <row r="103" spans="1:6" s="1" customFormat="1">
      <c r="A103" s="224" t="s">
        <v>16</v>
      </c>
      <c r="B103" s="182" t="s">
        <v>375</v>
      </c>
      <c r="C103" s="182" t="s">
        <v>321</v>
      </c>
      <c r="D103" s="264">
        <v>20.5</v>
      </c>
      <c r="E103" s="20"/>
      <c r="F103" s="20"/>
    </row>
    <row r="104" spans="1:6" s="1" customFormat="1">
      <c r="A104" s="238" t="s">
        <v>376</v>
      </c>
      <c r="B104" s="229" t="s">
        <v>363</v>
      </c>
      <c r="C104" s="206" t="s">
        <v>321</v>
      </c>
      <c r="D104" s="277">
        <v>0</v>
      </c>
      <c r="E104" s="20"/>
      <c r="F104" s="20"/>
    </row>
    <row r="105" spans="1:6" s="1" customFormat="1">
      <c r="A105" s="224" t="s">
        <v>351</v>
      </c>
      <c r="B105" s="182" t="s">
        <v>377</v>
      </c>
      <c r="C105" s="182" t="s">
        <v>279</v>
      </c>
      <c r="D105" s="264">
        <v>2</v>
      </c>
      <c r="E105" s="20"/>
      <c r="F105" s="20"/>
    </row>
    <row r="106" spans="1:6" s="1" customFormat="1">
      <c r="A106" s="224" t="s">
        <v>364</v>
      </c>
      <c r="B106" s="182" t="s">
        <v>378</v>
      </c>
      <c r="C106" s="182" t="s">
        <v>279</v>
      </c>
      <c r="D106" s="264">
        <v>30</v>
      </c>
      <c r="E106" s="20"/>
      <c r="F106" s="20"/>
    </row>
    <row r="107" spans="1:6" s="1" customFormat="1" ht="15.75" thickBot="1">
      <c r="A107" s="254" t="s">
        <v>169</v>
      </c>
      <c r="B107" s="255" t="s">
        <v>379</v>
      </c>
      <c r="C107" s="255" t="s">
        <v>279</v>
      </c>
      <c r="D107" s="267">
        <v>0</v>
      </c>
      <c r="E107" s="20"/>
      <c r="F107" s="20"/>
    </row>
    <row r="108" spans="1:6" s="1" customFormat="1" ht="15.75" thickBot="1">
      <c r="A108" s="1006" t="s">
        <v>380</v>
      </c>
      <c r="B108" s="1007"/>
      <c r="C108" s="1007"/>
      <c r="D108" s="1008"/>
      <c r="E108" s="37"/>
      <c r="F108" s="37"/>
    </row>
    <row r="109" spans="1:6" s="1" customFormat="1">
      <c r="A109" s="278">
        <v>1</v>
      </c>
      <c r="B109" s="261" t="s">
        <v>381</v>
      </c>
      <c r="C109" s="270" t="s">
        <v>162</v>
      </c>
      <c r="D109" s="253">
        <v>806.4</v>
      </c>
      <c r="E109" s="37"/>
      <c r="F109" s="37"/>
    </row>
    <row r="110" spans="1:6" s="1" customFormat="1">
      <c r="A110" s="279">
        <v>2</v>
      </c>
      <c r="B110" s="280" t="s">
        <v>382</v>
      </c>
      <c r="C110" s="179" t="s">
        <v>279</v>
      </c>
      <c r="D110" s="281">
        <v>0</v>
      </c>
      <c r="E110" s="21"/>
      <c r="F110" s="21"/>
    </row>
    <row r="111" spans="1:6" s="1" customFormat="1">
      <c r="A111" s="224" t="s">
        <v>300</v>
      </c>
      <c r="B111" s="228" t="s">
        <v>383</v>
      </c>
      <c r="C111" s="182" t="s">
        <v>384</v>
      </c>
      <c r="D111" s="282">
        <v>0</v>
      </c>
      <c r="E111" s="21"/>
      <c r="F111" s="21"/>
    </row>
    <row r="112" spans="1:6" s="1" customFormat="1">
      <c r="A112" s="224" t="s">
        <v>302</v>
      </c>
      <c r="B112" s="182" t="s">
        <v>385</v>
      </c>
      <c r="C112" s="283" t="s">
        <v>162</v>
      </c>
      <c r="D112" s="226">
        <v>0</v>
      </c>
      <c r="E112" s="20"/>
      <c r="F112" s="20"/>
    </row>
    <row r="113" spans="1:6" s="1" customFormat="1">
      <c r="A113" s="224" t="s">
        <v>354</v>
      </c>
      <c r="B113" s="228" t="s">
        <v>386</v>
      </c>
      <c r="C113" s="182" t="s">
        <v>279</v>
      </c>
      <c r="D113" s="282">
        <v>0</v>
      </c>
      <c r="E113" s="21"/>
      <c r="F113" s="21"/>
    </row>
    <row r="114" spans="1:6" s="1" customFormat="1">
      <c r="A114" s="224" t="s">
        <v>387</v>
      </c>
      <c r="B114" s="182" t="s">
        <v>388</v>
      </c>
      <c r="C114" s="283" t="s">
        <v>162</v>
      </c>
      <c r="D114" s="226">
        <v>0</v>
      </c>
      <c r="E114" s="20"/>
      <c r="F114" s="20"/>
    </row>
    <row r="115" spans="1:6" s="1" customFormat="1">
      <c r="A115" s="224" t="s">
        <v>356</v>
      </c>
      <c r="B115" s="228" t="s">
        <v>389</v>
      </c>
      <c r="C115" s="182" t="s">
        <v>279</v>
      </c>
      <c r="D115" s="282">
        <v>11</v>
      </c>
      <c r="E115" s="21"/>
      <c r="F115" s="21"/>
    </row>
    <row r="116" spans="1:6" s="1" customFormat="1">
      <c r="A116" s="224" t="s">
        <v>390</v>
      </c>
      <c r="B116" s="182" t="s">
        <v>391</v>
      </c>
      <c r="C116" s="283" t="s">
        <v>162</v>
      </c>
      <c r="D116" s="226">
        <v>75.2</v>
      </c>
      <c r="E116" s="20"/>
      <c r="F116" s="20"/>
    </row>
    <row r="117" spans="1:6" s="1" customFormat="1">
      <c r="A117" s="224" t="s">
        <v>358</v>
      </c>
      <c r="B117" s="228" t="s">
        <v>392</v>
      </c>
      <c r="C117" s="182" t="s">
        <v>279</v>
      </c>
      <c r="D117" s="282">
        <v>3</v>
      </c>
      <c r="E117" s="21"/>
      <c r="F117" s="21"/>
    </row>
    <row r="118" spans="1:6" s="1" customFormat="1">
      <c r="A118" s="224" t="s">
        <v>393</v>
      </c>
      <c r="B118" s="182" t="s">
        <v>394</v>
      </c>
      <c r="C118" s="283" t="s">
        <v>162</v>
      </c>
      <c r="D118" s="226">
        <v>731.2</v>
      </c>
      <c r="E118" s="40"/>
      <c r="F118" s="21"/>
    </row>
    <row r="119" spans="1:6" s="1" customFormat="1">
      <c r="A119" s="224" t="s">
        <v>165</v>
      </c>
      <c r="B119" s="182" t="s">
        <v>395</v>
      </c>
      <c r="C119" s="182" t="s">
        <v>279</v>
      </c>
      <c r="D119" s="264">
        <v>23</v>
      </c>
      <c r="E119" s="34"/>
      <c r="F119" s="34"/>
    </row>
    <row r="120" spans="1:6" s="1" customFormat="1">
      <c r="A120" s="224" t="s">
        <v>329</v>
      </c>
      <c r="B120" s="182" t="s">
        <v>396</v>
      </c>
      <c r="C120" s="182" t="s">
        <v>279</v>
      </c>
      <c r="D120" s="264">
        <v>28</v>
      </c>
      <c r="E120" s="39"/>
      <c r="F120" s="39"/>
    </row>
    <row r="121" spans="1:6" s="1" customFormat="1">
      <c r="A121" s="284" t="s">
        <v>331</v>
      </c>
      <c r="B121" s="285" t="s">
        <v>397</v>
      </c>
      <c r="C121" s="285" t="s">
        <v>279</v>
      </c>
      <c r="D121" s="286">
        <v>45</v>
      </c>
      <c r="E121" s="39"/>
      <c r="F121" s="39"/>
    </row>
    <row r="122" spans="1:6" s="1" customFormat="1">
      <c r="A122" s="287">
        <v>4</v>
      </c>
      <c r="B122" s="1005" t="s">
        <v>398</v>
      </c>
      <c r="C122" s="1005"/>
      <c r="D122" s="288"/>
      <c r="E122" s="41"/>
      <c r="F122" s="41"/>
    </row>
    <row r="123" spans="1:6" s="1" customFormat="1">
      <c r="A123" s="279" t="s">
        <v>171</v>
      </c>
      <c r="B123" s="280" t="s">
        <v>399</v>
      </c>
      <c r="C123" s="179" t="s">
        <v>255</v>
      </c>
      <c r="D123" s="289">
        <v>199.2</v>
      </c>
      <c r="E123" s="21"/>
      <c r="F123" s="21"/>
    </row>
    <row r="124" spans="1:6" s="1" customFormat="1">
      <c r="A124" s="224" t="s">
        <v>178</v>
      </c>
      <c r="B124" s="228" t="s">
        <v>400</v>
      </c>
      <c r="C124" s="182" t="s">
        <v>255</v>
      </c>
      <c r="D124" s="290">
        <v>228.4</v>
      </c>
      <c r="E124" s="21"/>
      <c r="F124" s="21"/>
    </row>
    <row r="125" spans="1:6" s="1" customFormat="1">
      <c r="A125" s="224" t="s">
        <v>182</v>
      </c>
      <c r="B125" s="228" t="s">
        <v>401</v>
      </c>
      <c r="C125" s="182" t="s">
        <v>255</v>
      </c>
      <c r="D125" s="290">
        <v>0</v>
      </c>
      <c r="E125" s="21"/>
      <c r="F125" s="21"/>
    </row>
    <row r="126" spans="1:6" s="1" customFormat="1">
      <c r="A126" s="224" t="s">
        <v>402</v>
      </c>
      <c r="B126" s="228" t="s">
        <v>403</v>
      </c>
      <c r="C126" s="182" t="s">
        <v>255</v>
      </c>
      <c r="D126" s="290">
        <v>65.3</v>
      </c>
      <c r="E126" s="21"/>
      <c r="F126" s="21"/>
    </row>
    <row r="127" spans="1:6" s="1" customFormat="1">
      <c r="A127" s="284" t="s">
        <v>404</v>
      </c>
      <c r="B127" s="291" t="s">
        <v>405</v>
      </c>
      <c r="C127" s="285" t="s">
        <v>255</v>
      </c>
      <c r="D127" s="292">
        <v>7.9</v>
      </c>
      <c r="E127" s="21"/>
      <c r="F127" s="21"/>
    </row>
    <row r="128" spans="1:6" s="1" customFormat="1">
      <c r="A128" s="287">
        <v>5</v>
      </c>
      <c r="B128" s="1005" t="s">
        <v>406</v>
      </c>
      <c r="C128" s="1005"/>
      <c r="D128" s="293"/>
      <c r="E128" s="41"/>
      <c r="F128" s="41"/>
    </row>
    <row r="129" spans="1:6" s="1" customFormat="1">
      <c r="A129" s="279" t="s">
        <v>187</v>
      </c>
      <c r="B129" s="280" t="s">
        <v>407</v>
      </c>
      <c r="C129" s="179" t="s">
        <v>255</v>
      </c>
      <c r="D129" s="289">
        <v>3.8</v>
      </c>
      <c r="E129" s="21"/>
      <c r="F129" s="21"/>
    </row>
    <row r="130" spans="1:6" s="1" customFormat="1">
      <c r="A130" s="224" t="s">
        <v>189</v>
      </c>
      <c r="B130" s="228" t="s">
        <v>400</v>
      </c>
      <c r="C130" s="182" t="s">
        <v>255</v>
      </c>
      <c r="D130" s="290">
        <v>4.3</v>
      </c>
      <c r="E130" s="21"/>
      <c r="F130" s="21"/>
    </row>
    <row r="131" spans="1:6" s="1" customFormat="1">
      <c r="A131" s="224" t="s">
        <v>336</v>
      </c>
      <c r="B131" s="228" t="s">
        <v>401</v>
      </c>
      <c r="C131" s="182" t="s">
        <v>255</v>
      </c>
      <c r="D131" s="290">
        <v>0</v>
      </c>
      <c r="E131" s="21"/>
      <c r="F131" s="21"/>
    </row>
    <row r="132" spans="1:6" s="1" customFormat="1">
      <c r="A132" s="224" t="s">
        <v>338</v>
      </c>
      <c r="B132" s="228" t="s">
        <v>403</v>
      </c>
      <c r="C132" s="182" t="s">
        <v>255</v>
      </c>
      <c r="D132" s="290">
        <v>14.9</v>
      </c>
      <c r="E132" s="21"/>
      <c r="F132" s="21"/>
    </row>
    <row r="133" spans="1:6" s="1" customFormat="1">
      <c r="A133" s="224" t="s">
        <v>408</v>
      </c>
      <c r="B133" s="228" t="s">
        <v>405</v>
      </c>
      <c r="C133" s="182" t="s">
        <v>255</v>
      </c>
      <c r="D133" s="290">
        <v>1.9</v>
      </c>
      <c r="E133" s="21"/>
      <c r="F133" s="21"/>
    </row>
    <row r="134" spans="1:6" s="1" customFormat="1">
      <c r="A134" s="294">
        <v>6</v>
      </c>
      <c r="B134" s="1005" t="s">
        <v>409</v>
      </c>
      <c r="C134" s="1005"/>
      <c r="D134" s="295"/>
      <c r="E134" s="20"/>
      <c r="F134" s="20"/>
    </row>
    <row r="135" spans="1:6" s="1" customFormat="1">
      <c r="A135" s="224" t="s">
        <v>197</v>
      </c>
      <c r="B135" s="228" t="s">
        <v>410</v>
      </c>
      <c r="C135" s="182" t="s">
        <v>411</v>
      </c>
      <c r="D135" s="290">
        <v>67.3</v>
      </c>
      <c r="E135" s="20"/>
      <c r="F135" s="20"/>
    </row>
    <row r="136" spans="1:6" s="1" customFormat="1">
      <c r="A136" s="224" t="s">
        <v>199</v>
      </c>
      <c r="B136" s="228" t="s">
        <v>412</v>
      </c>
      <c r="C136" s="182" t="s">
        <v>411</v>
      </c>
      <c r="D136" s="290">
        <v>77.400000000000006</v>
      </c>
      <c r="E136" s="20"/>
      <c r="F136" s="20"/>
    </row>
    <row r="137" spans="1:6" s="1" customFormat="1">
      <c r="A137" s="224" t="s">
        <v>201</v>
      </c>
      <c r="B137" s="228" t="s">
        <v>413</v>
      </c>
      <c r="C137" s="182" t="s">
        <v>411</v>
      </c>
      <c r="D137" s="290">
        <v>7.7</v>
      </c>
      <c r="E137" s="20"/>
      <c r="F137" s="20"/>
    </row>
    <row r="138" spans="1:6" s="1" customFormat="1" ht="15.75" thickBot="1">
      <c r="A138" s="254" t="s">
        <v>257</v>
      </c>
      <c r="B138" s="265" t="s">
        <v>414</v>
      </c>
      <c r="C138" s="255" t="s">
        <v>411</v>
      </c>
      <c r="D138" s="296">
        <v>0.8</v>
      </c>
      <c r="E138" s="20"/>
      <c r="F138" s="20"/>
    </row>
    <row r="139" spans="1:6" s="1" customFormat="1" ht="15.75" thickBot="1">
      <c r="A139" s="1006" t="s">
        <v>415</v>
      </c>
      <c r="B139" s="1007"/>
      <c r="C139" s="1007"/>
      <c r="D139" s="1008"/>
      <c r="E139" s="20"/>
      <c r="F139" s="20"/>
    </row>
    <row r="140" spans="1:6" s="1" customFormat="1">
      <c r="A140" s="278" t="s">
        <v>347</v>
      </c>
      <c r="B140" s="261" t="s">
        <v>416</v>
      </c>
      <c r="C140" s="270" t="s">
        <v>162</v>
      </c>
      <c r="D140" s="253">
        <v>0</v>
      </c>
      <c r="E140" s="20"/>
      <c r="F140" s="20"/>
    </row>
    <row r="141" spans="1:6" s="1" customFormat="1">
      <c r="A141" s="224" t="s">
        <v>351</v>
      </c>
      <c r="B141" s="182" t="s">
        <v>417</v>
      </c>
      <c r="C141" s="182" t="s">
        <v>279</v>
      </c>
      <c r="D141" s="282">
        <v>0</v>
      </c>
      <c r="E141" s="20"/>
      <c r="F141" s="20"/>
    </row>
    <row r="142" spans="1:6" s="1" customFormat="1">
      <c r="A142" s="284" t="s">
        <v>300</v>
      </c>
      <c r="B142" s="285" t="s">
        <v>418</v>
      </c>
      <c r="C142" s="285" t="s">
        <v>279</v>
      </c>
      <c r="D142" s="286">
        <v>0</v>
      </c>
      <c r="E142" s="20"/>
      <c r="F142" s="20"/>
    </row>
    <row r="143" spans="1:6" s="1" customFormat="1">
      <c r="A143" s="287" t="s">
        <v>364</v>
      </c>
      <c r="B143" s="1005" t="s">
        <v>419</v>
      </c>
      <c r="C143" s="1005"/>
      <c r="D143" s="288"/>
      <c r="E143" s="20"/>
      <c r="F143" s="20"/>
    </row>
    <row r="144" spans="1:6" s="1" customFormat="1">
      <c r="A144" s="279" t="s">
        <v>165</v>
      </c>
      <c r="B144" s="280" t="s">
        <v>399</v>
      </c>
      <c r="C144" s="179" t="s">
        <v>255</v>
      </c>
      <c r="D144" s="289">
        <v>0</v>
      </c>
      <c r="E144" s="20"/>
      <c r="F144" s="20"/>
    </row>
    <row r="145" spans="1:6" s="1" customFormat="1">
      <c r="A145" s="224" t="s">
        <v>329</v>
      </c>
      <c r="B145" s="228" t="s">
        <v>400</v>
      </c>
      <c r="C145" s="182" t="s">
        <v>255</v>
      </c>
      <c r="D145" s="290">
        <v>0</v>
      </c>
      <c r="E145" s="20"/>
      <c r="F145" s="20"/>
    </row>
    <row r="146" spans="1:6" s="1" customFormat="1">
      <c r="A146" s="224" t="s">
        <v>331</v>
      </c>
      <c r="B146" s="228" t="s">
        <v>420</v>
      </c>
      <c r="C146" s="182" t="s">
        <v>255</v>
      </c>
      <c r="D146" s="290">
        <v>0</v>
      </c>
      <c r="E146" s="20"/>
      <c r="F146" s="20"/>
    </row>
    <row r="147" spans="1:6" s="1" customFormat="1">
      <c r="A147" s="287" t="s">
        <v>169</v>
      </c>
      <c r="B147" s="1005" t="s">
        <v>421</v>
      </c>
      <c r="C147" s="1005"/>
      <c r="D147" s="293"/>
      <c r="E147" s="20"/>
      <c r="F147" s="20"/>
    </row>
    <row r="148" spans="1:6" s="1" customFormat="1">
      <c r="A148" s="279" t="s">
        <v>171</v>
      </c>
      <c r="B148" s="280" t="s">
        <v>407</v>
      </c>
      <c r="C148" s="179" t="s">
        <v>255</v>
      </c>
      <c r="D148" s="289">
        <v>0</v>
      </c>
      <c r="E148" s="20"/>
      <c r="F148" s="20"/>
    </row>
    <row r="149" spans="1:6" s="1" customFormat="1">
      <c r="A149" s="224" t="s">
        <v>178</v>
      </c>
      <c r="B149" s="228" t="s">
        <v>400</v>
      </c>
      <c r="C149" s="182" t="s">
        <v>255</v>
      </c>
      <c r="D149" s="290">
        <v>0</v>
      </c>
      <c r="E149" s="20"/>
      <c r="F149" s="20"/>
    </row>
    <row r="150" spans="1:6" s="1" customFormat="1" ht="15.75" thickBot="1">
      <c r="A150" s="254" t="s">
        <v>182</v>
      </c>
      <c r="B150" s="265" t="s">
        <v>420</v>
      </c>
      <c r="C150" s="255" t="s">
        <v>255</v>
      </c>
      <c r="D150" s="296">
        <v>0</v>
      </c>
      <c r="E150" s="20"/>
      <c r="F150" s="20"/>
    </row>
    <row r="151" spans="1:6" s="1" customFormat="1" ht="15.75" thickBot="1">
      <c r="A151" s="1006" t="s">
        <v>422</v>
      </c>
      <c r="B151" s="1007"/>
      <c r="C151" s="1007"/>
      <c r="D151" s="1008"/>
      <c r="E151" s="42"/>
      <c r="F151" s="42"/>
    </row>
    <row r="152" spans="1:6" s="1" customFormat="1">
      <c r="A152" s="297">
        <v>1</v>
      </c>
      <c r="B152" s="298" t="s">
        <v>423</v>
      </c>
      <c r="C152" s="245" t="s">
        <v>162</v>
      </c>
      <c r="D152" s="253">
        <v>16.600000000000001</v>
      </c>
      <c r="E152" s="42"/>
      <c r="F152" s="42"/>
    </row>
    <row r="153" spans="1:6" s="1" customFormat="1">
      <c r="A153" s="279" t="s">
        <v>285</v>
      </c>
      <c r="B153" s="299" t="s">
        <v>424</v>
      </c>
      <c r="C153" s="275" t="s">
        <v>186</v>
      </c>
      <c r="D153" s="300">
        <v>99.1</v>
      </c>
      <c r="E153" s="42"/>
      <c r="F153" s="42"/>
    </row>
    <row r="154" spans="1:6" s="1" customFormat="1">
      <c r="A154" s="224" t="s">
        <v>295</v>
      </c>
      <c r="B154" s="301" t="s">
        <v>425</v>
      </c>
      <c r="C154" s="302" t="s">
        <v>426</v>
      </c>
      <c r="D154" s="226">
        <v>0.1</v>
      </c>
      <c r="E154" s="42"/>
      <c r="F154" s="42"/>
    </row>
    <row r="155" spans="1:6" s="1" customFormat="1">
      <c r="A155" s="279" t="s">
        <v>297</v>
      </c>
      <c r="B155" s="200" t="s">
        <v>427</v>
      </c>
      <c r="C155" s="182" t="s">
        <v>279</v>
      </c>
      <c r="D155" s="264">
        <v>2</v>
      </c>
      <c r="E155" s="42"/>
      <c r="F155" s="42"/>
    </row>
    <row r="156" spans="1:6" s="1" customFormat="1">
      <c r="A156" s="303">
        <v>2</v>
      </c>
      <c r="B156" s="1005" t="s">
        <v>428</v>
      </c>
      <c r="C156" s="1005"/>
      <c r="D156" s="304"/>
      <c r="E156" s="42"/>
      <c r="F156" s="42"/>
    </row>
    <row r="157" spans="1:6" s="1" customFormat="1">
      <c r="A157" s="279" t="s">
        <v>300</v>
      </c>
      <c r="B157" s="305" t="s">
        <v>429</v>
      </c>
      <c r="C157" s="179" t="s">
        <v>162</v>
      </c>
      <c r="D157" s="226">
        <v>16.600000000000001</v>
      </c>
      <c r="E157" s="41"/>
      <c r="F157" s="41"/>
    </row>
    <row r="158" spans="1:6" s="1" customFormat="1">
      <c r="A158" s="224" t="s">
        <v>354</v>
      </c>
      <c r="B158" s="299" t="s">
        <v>430</v>
      </c>
      <c r="C158" s="275" t="s">
        <v>186</v>
      </c>
      <c r="D158" s="300">
        <v>77.7</v>
      </c>
      <c r="E158" s="39"/>
      <c r="F158" s="39"/>
    </row>
    <row r="159" spans="1:6" s="1" customFormat="1">
      <c r="A159" s="279" t="s">
        <v>356</v>
      </c>
      <c r="B159" s="301" t="s">
        <v>431</v>
      </c>
      <c r="C159" s="302" t="s">
        <v>426</v>
      </c>
      <c r="D159" s="226">
        <v>0.2</v>
      </c>
      <c r="E159" s="20"/>
      <c r="F159" s="20"/>
    </row>
    <row r="160" spans="1:6" s="1" customFormat="1">
      <c r="A160" s="224" t="s">
        <v>358</v>
      </c>
      <c r="B160" s="200" t="s">
        <v>432</v>
      </c>
      <c r="C160" s="182" t="s">
        <v>279</v>
      </c>
      <c r="D160" s="264">
        <v>2</v>
      </c>
      <c r="E160" s="20"/>
      <c r="F160" s="20"/>
    </row>
    <row r="161" spans="1:6" s="1" customFormat="1">
      <c r="A161" s="294">
        <v>3</v>
      </c>
      <c r="B161" s="1005" t="s">
        <v>433</v>
      </c>
      <c r="C161" s="1005"/>
      <c r="D161" s="306"/>
      <c r="E161" s="20"/>
      <c r="F161" s="20"/>
    </row>
    <row r="162" spans="1:6" s="1" customFormat="1">
      <c r="A162" s="224" t="s">
        <v>165</v>
      </c>
      <c r="B162" s="299" t="s">
        <v>434</v>
      </c>
      <c r="C162" s="182" t="s">
        <v>162</v>
      </c>
      <c r="D162" s="226">
        <v>0</v>
      </c>
      <c r="E162" s="20"/>
      <c r="F162" s="20"/>
    </row>
    <row r="163" spans="1:6" s="1" customFormat="1">
      <c r="A163" s="224" t="s">
        <v>329</v>
      </c>
      <c r="B163" s="299" t="s">
        <v>435</v>
      </c>
      <c r="C163" s="275" t="s">
        <v>186</v>
      </c>
      <c r="D163" s="300">
        <v>0</v>
      </c>
      <c r="E163" s="20"/>
      <c r="F163" s="20"/>
    </row>
    <row r="164" spans="1:6" s="1" customFormat="1">
      <c r="A164" s="224" t="s">
        <v>331</v>
      </c>
      <c r="B164" s="301" t="s">
        <v>436</v>
      </c>
      <c r="C164" s="302" t="s">
        <v>426</v>
      </c>
      <c r="D164" s="226">
        <v>0</v>
      </c>
      <c r="E164" s="20"/>
      <c r="F164" s="20"/>
    </row>
    <row r="165" spans="1:6" s="1" customFormat="1">
      <c r="A165" s="224" t="s">
        <v>437</v>
      </c>
      <c r="B165" s="200" t="s">
        <v>438</v>
      </c>
      <c r="C165" s="182" t="s">
        <v>279</v>
      </c>
      <c r="D165" s="264">
        <v>0</v>
      </c>
      <c r="E165" s="20"/>
      <c r="F165" s="20"/>
    </row>
    <row r="166" spans="1:6" s="1" customFormat="1">
      <c r="A166" s="182">
        <v>4</v>
      </c>
      <c r="B166" s="1013" t="s">
        <v>439</v>
      </c>
      <c r="C166" s="1014"/>
      <c r="D166" s="288"/>
      <c r="E166" s="20"/>
      <c r="F166" s="20"/>
    </row>
    <row r="167" spans="1:6" s="1" customFormat="1">
      <c r="A167" s="182" t="s">
        <v>171</v>
      </c>
      <c r="B167" s="200" t="s">
        <v>440</v>
      </c>
      <c r="C167" s="182" t="s">
        <v>162</v>
      </c>
      <c r="D167" s="226">
        <v>0</v>
      </c>
      <c r="E167" s="20"/>
      <c r="F167" s="20"/>
    </row>
    <row r="168" spans="1:6" s="1" customFormat="1">
      <c r="A168" s="182" t="s">
        <v>178</v>
      </c>
      <c r="B168" s="200" t="s">
        <v>441</v>
      </c>
      <c r="C168" s="182" t="s">
        <v>186</v>
      </c>
      <c r="D168" s="226">
        <v>0</v>
      </c>
      <c r="E168" s="20"/>
      <c r="F168" s="20"/>
    </row>
    <row r="169" spans="1:6" s="1" customFormat="1">
      <c r="A169" s="182" t="s">
        <v>182</v>
      </c>
      <c r="B169" s="200" t="s">
        <v>442</v>
      </c>
      <c r="C169" s="182" t="s">
        <v>443</v>
      </c>
      <c r="D169" s="226">
        <v>0</v>
      </c>
      <c r="E169" s="20"/>
      <c r="F169" s="20"/>
    </row>
    <row r="170" spans="1:6" s="1" customFormat="1">
      <c r="A170" s="182" t="s">
        <v>402</v>
      </c>
      <c r="B170" s="200" t="s">
        <v>444</v>
      </c>
      <c r="C170" s="182" t="s">
        <v>279</v>
      </c>
      <c r="D170" s="264">
        <v>0</v>
      </c>
      <c r="E170" s="20"/>
      <c r="F170" s="20"/>
    </row>
    <row r="171" spans="1:6" s="1" customFormat="1">
      <c r="A171" s="182">
        <v>5</v>
      </c>
      <c r="B171" s="1012" t="s">
        <v>445</v>
      </c>
      <c r="C171" s="1012"/>
      <c r="D171" s="271"/>
      <c r="E171" s="20"/>
      <c r="F171" s="20"/>
    </row>
    <row r="172" spans="1:6" s="1" customFormat="1">
      <c r="A172" s="182" t="s">
        <v>187</v>
      </c>
      <c r="B172" s="299" t="s">
        <v>446</v>
      </c>
      <c r="C172" s="182" t="s">
        <v>162</v>
      </c>
      <c r="D172" s="226">
        <v>0</v>
      </c>
      <c r="E172" s="20"/>
      <c r="F172" s="20"/>
    </row>
    <row r="173" spans="1:6" s="1" customFormat="1">
      <c r="A173" s="224" t="s">
        <v>189</v>
      </c>
      <c r="B173" s="299" t="s">
        <v>447</v>
      </c>
      <c r="C173" s="275" t="s">
        <v>186</v>
      </c>
      <c r="D173" s="300">
        <v>0</v>
      </c>
      <c r="E173" s="20"/>
      <c r="F173" s="20"/>
    </row>
    <row r="174" spans="1:6" s="1" customFormat="1">
      <c r="A174" s="279" t="s">
        <v>336</v>
      </c>
      <c r="B174" s="301" t="s">
        <v>448</v>
      </c>
      <c r="C174" s="302" t="s">
        <v>426</v>
      </c>
      <c r="D174" s="226">
        <v>0</v>
      </c>
      <c r="E174" s="20"/>
      <c r="F174" s="20"/>
    </row>
    <row r="175" spans="1:6" s="1" customFormat="1">
      <c r="A175" s="224" t="s">
        <v>338</v>
      </c>
      <c r="B175" s="200" t="s">
        <v>449</v>
      </c>
      <c r="C175" s="182" t="s">
        <v>279</v>
      </c>
      <c r="D175" s="264">
        <v>0</v>
      </c>
      <c r="E175" s="20"/>
      <c r="F175" s="20"/>
    </row>
    <row r="176" spans="1:6" s="1" customFormat="1">
      <c r="A176" s="287">
        <v>6</v>
      </c>
      <c r="B176" s="1005" t="s">
        <v>450</v>
      </c>
      <c r="C176" s="1005"/>
      <c r="D176" s="306"/>
      <c r="E176" s="20"/>
      <c r="F176" s="20"/>
    </row>
    <row r="177" spans="1:6" s="1" customFormat="1">
      <c r="A177" s="224" t="s">
        <v>197</v>
      </c>
      <c r="B177" s="307" t="s">
        <v>451</v>
      </c>
      <c r="C177" s="182" t="s">
        <v>162</v>
      </c>
      <c r="D177" s="226">
        <v>0</v>
      </c>
      <c r="E177" s="20"/>
      <c r="F177" s="20"/>
    </row>
    <row r="178" spans="1:6" s="1" customFormat="1">
      <c r="A178" s="224" t="s">
        <v>199</v>
      </c>
      <c r="B178" s="183" t="s">
        <v>452</v>
      </c>
      <c r="C178" s="275" t="s">
        <v>186</v>
      </c>
      <c r="D178" s="300">
        <v>0</v>
      </c>
      <c r="E178" s="20"/>
      <c r="F178" s="20"/>
    </row>
    <row r="179" spans="1:6" s="1" customFormat="1">
      <c r="A179" s="224" t="s">
        <v>201</v>
      </c>
      <c r="B179" s="183" t="s">
        <v>453</v>
      </c>
      <c r="C179" s="179" t="s">
        <v>426</v>
      </c>
      <c r="D179" s="226">
        <v>0</v>
      </c>
      <c r="E179" s="20"/>
      <c r="F179" s="20"/>
    </row>
    <row r="180" spans="1:6" s="1" customFormat="1">
      <c r="A180" s="224" t="s">
        <v>257</v>
      </c>
      <c r="B180" s="199" t="s">
        <v>454</v>
      </c>
      <c r="C180" s="302" t="s">
        <v>426</v>
      </c>
      <c r="D180" s="226">
        <v>0</v>
      </c>
      <c r="E180" s="20"/>
      <c r="F180" s="20"/>
    </row>
    <row r="181" spans="1:6" s="1" customFormat="1">
      <c r="A181" s="224" t="s">
        <v>455</v>
      </c>
      <c r="B181" s="200" t="s">
        <v>427</v>
      </c>
      <c r="C181" s="182" t="s">
        <v>279</v>
      </c>
      <c r="D181" s="264">
        <v>0</v>
      </c>
      <c r="E181" s="20"/>
      <c r="F181" s="20"/>
    </row>
    <row r="182" spans="1:6" s="1" customFormat="1">
      <c r="A182" s="287">
        <v>7</v>
      </c>
      <c r="B182" s="1005" t="s">
        <v>456</v>
      </c>
      <c r="C182" s="1005"/>
      <c r="D182" s="293"/>
      <c r="E182" s="20"/>
      <c r="F182" s="20"/>
    </row>
    <row r="183" spans="1:6" s="1" customFormat="1">
      <c r="A183" s="236" t="s">
        <v>260</v>
      </c>
      <c r="B183" s="307" t="s">
        <v>457</v>
      </c>
      <c r="C183" s="182" t="s">
        <v>162</v>
      </c>
      <c r="D183" s="226">
        <v>0</v>
      </c>
      <c r="E183" s="20"/>
      <c r="F183" s="20"/>
    </row>
    <row r="184" spans="1:6" s="1" customFormat="1">
      <c r="A184" s="236" t="s">
        <v>261</v>
      </c>
      <c r="B184" s="183" t="s">
        <v>458</v>
      </c>
      <c r="C184" s="275" t="s">
        <v>186</v>
      </c>
      <c r="D184" s="300">
        <v>0</v>
      </c>
      <c r="E184" s="20"/>
      <c r="F184" s="20"/>
    </row>
    <row r="185" spans="1:6" s="1" customFormat="1">
      <c r="A185" s="236" t="s">
        <v>262</v>
      </c>
      <c r="B185" s="183" t="s">
        <v>459</v>
      </c>
      <c r="C185" s="179" t="s">
        <v>426</v>
      </c>
      <c r="D185" s="226">
        <v>0</v>
      </c>
      <c r="E185" s="20"/>
      <c r="F185" s="20"/>
    </row>
    <row r="186" spans="1:6" s="1" customFormat="1">
      <c r="A186" s="236" t="s">
        <v>460</v>
      </c>
      <c r="B186" s="183" t="s">
        <v>461</v>
      </c>
      <c r="C186" s="179" t="s">
        <v>426</v>
      </c>
      <c r="D186" s="226">
        <v>0</v>
      </c>
      <c r="E186" s="20"/>
      <c r="F186" s="20"/>
    </row>
    <row r="187" spans="1:6" s="1" customFormat="1">
      <c r="A187" s="236" t="s">
        <v>462</v>
      </c>
      <c r="B187" s="183" t="s">
        <v>463</v>
      </c>
      <c r="C187" s="179" t="s">
        <v>426</v>
      </c>
      <c r="D187" s="226">
        <v>0</v>
      </c>
      <c r="E187" s="20"/>
      <c r="F187" s="20"/>
    </row>
    <row r="188" spans="1:6" s="1" customFormat="1">
      <c r="A188" s="236" t="s">
        <v>464</v>
      </c>
      <c r="B188" s="183" t="s">
        <v>454</v>
      </c>
      <c r="C188" s="179" t="s">
        <v>426</v>
      </c>
      <c r="D188" s="226">
        <v>0</v>
      </c>
      <c r="E188" s="20"/>
      <c r="F188" s="20"/>
    </row>
    <row r="189" spans="1:6" s="1" customFormat="1" ht="15.75" thickBot="1">
      <c r="A189" s="254" t="s">
        <v>465</v>
      </c>
      <c r="B189" s="308" t="s">
        <v>427</v>
      </c>
      <c r="C189" s="255" t="s">
        <v>279</v>
      </c>
      <c r="D189" s="267">
        <v>0</v>
      </c>
      <c r="E189" s="20"/>
      <c r="F189" s="20"/>
    </row>
    <row r="190" spans="1:6" s="1" customFormat="1" ht="15.75" thickBot="1">
      <c r="A190" s="1009" t="s">
        <v>466</v>
      </c>
      <c r="B190" s="1010"/>
      <c r="C190" s="1010"/>
      <c r="D190" s="1011"/>
      <c r="E190" s="41"/>
      <c r="F190" s="41"/>
    </row>
    <row r="191" spans="1:6" s="1" customFormat="1">
      <c r="A191" s="297"/>
      <c r="B191" s="309" t="s">
        <v>467</v>
      </c>
      <c r="C191" s="270" t="s">
        <v>279</v>
      </c>
      <c r="D191" s="310">
        <f>SUM(D192:D196)</f>
        <v>30</v>
      </c>
      <c r="E191" s="41"/>
      <c r="F191" s="41"/>
    </row>
    <row r="192" spans="1:6" s="1" customFormat="1">
      <c r="A192" s="224">
        <v>1</v>
      </c>
      <c r="B192" s="228" t="s">
        <v>468</v>
      </c>
      <c r="C192" s="276" t="s">
        <v>279</v>
      </c>
      <c r="D192" s="311">
        <v>0</v>
      </c>
      <c r="E192" s="41"/>
      <c r="F192" s="41"/>
    </row>
    <row r="193" spans="1:6" s="1" customFormat="1">
      <c r="A193" s="224">
        <v>2</v>
      </c>
      <c r="B193" s="228" t="s">
        <v>469</v>
      </c>
      <c r="C193" s="276" t="s">
        <v>279</v>
      </c>
      <c r="D193" s="311">
        <v>2</v>
      </c>
      <c r="E193" s="21"/>
      <c r="F193" s="21"/>
    </row>
    <row r="194" spans="1:6" s="1" customFormat="1">
      <c r="A194" s="224">
        <v>3</v>
      </c>
      <c r="B194" s="228" t="s">
        <v>470</v>
      </c>
      <c r="C194" s="276" t="s">
        <v>279</v>
      </c>
      <c r="D194" s="311">
        <v>1</v>
      </c>
      <c r="E194" s="21"/>
      <c r="F194" s="21"/>
    </row>
    <row r="195" spans="1:6" s="1" customFormat="1">
      <c r="A195" s="224">
        <v>4</v>
      </c>
      <c r="B195" s="228" t="s">
        <v>471</v>
      </c>
      <c r="C195" s="276" t="s">
        <v>279</v>
      </c>
      <c r="D195" s="311">
        <v>21</v>
      </c>
      <c r="E195" s="21"/>
      <c r="F195" s="21"/>
    </row>
    <row r="196" spans="1:6" s="1" customFormat="1">
      <c r="A196" s="224">
        <v>5</v>
      </c>
      <c r="B196" s="228" t="s">
        <v>472</v>
      </c>
      <c r="C196" s="276" t="s">
        <v>279</v>
      </c>
      <c r="D196" s="312">
        <f>SUM(D197:D201)</f>
        <v>6</v>
      </c>
      <c r="E196" s="21"/>
      <c r="F196" s="21"/>
    </row>
    <row r="197" spans="1:6" s="1" customFormat="1">
      <c r="A197" s="238" t="s">
        <v>187</v>
      </c>
      <c r="B197" s="229" t="s">
        <v>473</v>
      </c>
      <c r="C197" s="275" t="s">
        <v>279</v>
      </c>
      <c r="D197" s="313">
        <v>0</v>
      </c>
      <c r="E197" s="21"/>
      <c r="F197" s="21"/>
    </row>
    <row r="198" spans="1:6" s="1" customFormat="1">
      <c r="A198" s="238" t="s">
        <v>189</v>
      </c>
      <c r="B198" s="229" t="s">
        <v>474</v>
      </c>
      <c r="C198" s="275" t="s">
        <v>279</v>
      </c>
      <c r="D198" s="313">
        <v>0</v>
      </c>
      <c r="E198" s="21"/>
      <c r="F198" s="21"/>
    </row>
    <row r="199" spans="1:6" s="1" customFormat="1">
      <c r="A199" s="238" t="s">
        <v>336</v>
      </c>
      <c r="B199" s="229" t="s">
        <v>475</v>
      </c>
      <c r="C199" s="275" t="s">
        <v>279</v>
      </c>
      <c r="D199" s="313">
        <v>2</v>
      </c>
      <c r="E199" s="21"/>
      <c r="F199" s="21"/>
    </row>
    <row r="200" spans="1:6" s="1" customFormat="1">
      <c r="A200" s="238" t="s">
        <v>338</v>
      </c>
      <c r="B200" s="229" t="s">
        <v>476</v>
      </c>
      <c r="C200" s="275" t="s">
        <v>279</v>
      </c>
      <c r="D200" s="313">
        <v>2</v>
      </c>
      <c r="E200" s="21"/>
      <c r="F200" s="21"/>
    </row>
    <row r="201" spans="1:6" s="1" customFormat="1" ht="15.75" thickBot="1">
      <c r="A201" s="314" t="s">
        <v>408</v>
      </c>
      <c r="B201" s="240" t="s">
        <v>477</v>
      </c>
      <c r="C201" s="315" t="s">
        <v>279</v>
      </c>
      <c r="D201" s="316">
        <v>2</v>
      </c>
      <c r="E201" s="21"/>
      <c r="F201" s="21"/>
    </row>
    <row r="202" spans="1:6" s="1" customFormat="1" ht="15.75" thickBot="1">
      <c r="A202" s="1002" t="s">
        <v>478</v>
      </c>
      <c r="B202" s="1003"/>
      <c r="C202" s="1003"/>
      <c r="D202" s="1004"/>
      <c r="E202" s="43"/>
      <c r="F202" s="43"/>
    </row>
    <row r="203" spans="1:6" s="1" customFormat="1">
      <c r="A203" s="317">
        <v>1</v>
      </c>
      <c r="B203" s="318" t="s">
        <v>479</v>
      </c>
      <c r="C203" s="318" t="s">
        <v>480</v>
      </c>
      <c r="D203" s="319">
        <v>18542</v>
      </c>
      <c r="E203" s="44"/>
      <c r="F203" s="44"/>
    </row>
    <row r="204" spans="1:6" s="1" customFormat="1">
      <c r="A204" s="320">
        <v>2</v>
      </c>
      <c r="B204" s="321" t="s">
        <v>481</v>
      </c>
      <c r="C204" s="321" t="s">
        <v>279</v>
      </c>
      <c r="D204" s="322">
        <v>9759</v>
      </c>
      <c r="E204" s="44"/>
      <c r="F204" s="44"/>
    </row>
    <row r="205" spans="1:6" s="1" customFormat="1">
      <c r="A205" s="320">
        <v>3</v>
      </c>
      <c r="B205" s="321" t="s">
        <v>482</v>
      </c>
      <c r="C205" s="321" t="s">
        <v>279</v>
      </c>
      <c r="D205" s="323">
        <f>SUM(D206,D209,D210)</f>
        <v>6530</v>
      </c>
      <c r="E205" s="44"/>
      <c r="F205" s="44"/>
    </row>
    <row r="206" spans="1:6" s="1" customFormat="1">
      <c r="A206" s="320" t="s">
        <v>165</v>
      </c>
      <c r="B206" s="321" t="s">
        <v>483</v>
      </c>
      <c r="C206" s="321" t="s">
        <v>279</v>
      </c>
      <c r="D206" s="323">
        <f>SUM(D207,D208)</f>
        <v>4932</v>
      </c>
      <c r="E206" s="45"/>
      <c r="F206" s="45"/>
    </row>
    <row r="207" spans="1:6" s="1" customFormat="1">
      <c r="A207" s="324" t="s">
        <v>167</v>
      </c>
      <c r="B207" s="325" t="s">
        <v>484</v>
      </c>
      <c r="C207" s="326" t="s">
        <v>279</v>
      </c>
      <c r="D207" s="327">
        <v>2679</v>
      </c>
      <c r="E207" s="46"/>
      <c r="F207" s="46"/>
    </row>
    <row r="208" spans="1:6" s="1" customFormat="1">
      <c r="A208" s="324" t="s">
        <v>485</v>
      </c>
      <c r="B208" s="325" t="s">
        <v>486</v>
      </c>
      <c r="C208" s="326" t="s">
        <v>279</v>
      </c>
      <c r="D208" s="327">
        <v>2253</v>
      </c>
      <c r="E208" s="46"/>
      <c r="F208" s="46"/>
    </row>
    <row r="209" spans="1:6" s="1" customFormat="1">
      <c r="A209" s="320" t="s">
        <v>329</v>
      </c>
      <c r="B209" s="321" t="s">
        <v>487</v>
      </c>
      <c r="C209" s="321" t="s">
        <v>279</v>
      </c>
      <c r="D209" s="322">
        <v>1173</v>
      </c>
      <c r="E209" s="44"/>
      <c r="F209" s="44"/>
    </row>
    <row r="210" spans="1:6" s="1" customFormat="1" ht="15.75" thickBot="1">
      <c r="A210" s="328" t="s">
        <v>331</v>
      </c>
      <c r="B210" s="329" t="s">
        <v>488</v>
      </c>
      <c r="C210" s="329" t="s">
        <v>279</v>
      </c>
      <c r="D210" s="330">
        <v>425</v>
      </c>
      <c r="E210" s="44"/>
      <c r="F210" s="44"/>
    </row>
    <row r="211" spans="1:6" s="1" customFormat="1">
      <c r="A211" s="47"/>
      <c r="B211" s="47"/>
      <c r="C211" s="47"/>
      <c r="D211" s="48"/>
      <c r="E211" s="44"/>
      <c r="F211" s="44"/>
    </row>
    <row r="214" spans="1:6" s="1" customFormat="1">
      <c r="B214" s="49"/>
    </row>
    <row r="215" spans="1:6" s="1" customFormat="1">
      <c r="A215" s="50"/>
    </row>
    <row r="216" spans="1:6" s="1" customFormat="1">
      <c r="A216" s="50"/>
      <c r="B216" s="51"/>
    </row>
  </sheetData>
  <sheetProtection algorithmName="SHA-512" hashValue="HlhscQvPh4NszcLnGWsquLF7388nEM95oNAfkfmsaHw+5kWKgAjVl6ZpgUqnYKaF79w7N1VyQl9pH+wlR9FspQ==" saltValue="nDKCnn/w2DxPS1bj9K1YMQ==" spinCount="100000"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2"/>
  <sheetViews>
    <sheetView zoomScaleNormal="100" workbookViewId="0">
      <selection activeCell="A2" sqref="A2:D2"/>
    </sheetView>
  </sheetViews>
  <sheetFormatPr defaultRowHeight="15"/>
  <cols>
    <col min="1" max="1" width="6.7109375" style="52" customWidth="1"/>
    <col min="2" max="2" width="72" style="52" customWidth="1"/>
    <col min="3" max="3" width="11.42578125" style="52" customWidth="1"/>
    <col min="4" max="4" width="23.42578125" style="52" customWidth="1"/>
    <col min="5" max="5" width="9.140625" style="52"/>
    <col min="6" max="6" width="22.28515625" style="52" customWidth="1"/>
    <col min="7" max="16384" width="9.140625" style="52"/>
  </cols>
  <sheetData>
    <row r="1" spans="1:6" s="1" customFormat="1">
      <c r="A1" s="1027" t="s">
        <v>0</v>
      </c>
      <c r="B1" s="1028"/>
      <c r="C1" s="1028"/>
      <c r="D1" s="1029"/>
    </row>
    <row r="2" spans="1:6" s="1" customFormat="1">
      <c r="A2" s="1027" t="s">
        <v>1</v>
      </c>
      <c r="B2" s="1028"/>
      <c r="C2" s="1028"/>
      <c r="D2" s="1029"/>
    </row>
    <row r="3" spans="1:6" s="1" customFormat="1">
      <c r="A3" s="1030"/>
      <c r="B3" s="1031"/>
      <c r="C3" s="1031"/>
      <c r="D3" s="1032"/>
    </row>
    <row r="4" spans="1:6" s="1" customFormat="1">
      <c r="A4" s="53"/>
      <c r="B4" s="53"/>
      <c r="C4" s="53"/>
      <c r="D4" s="53"/>
    </row>
    <row r="5" spans="1:6" s="1" customFormat="1">
      <c r="A5" s="1033" t="s">
        <v>489</v>
      </c>
      <c r="B5" s="1034"/>
      <c r="C5" s="1034"/>
      <c r="D5" s="1035"/>
    </row>
    <row r="6" spans="1:6" s="1" customFormat="1">
      <c r="A6" s="53"/>
      <c r="B6" s="53"/>
      <c r="C6" s="53"/>
      <c r="D6" s="53"/>
    </row>
    <row r="8" spans="1:6" s="1" customFormat="1" ht="15.75" thickBot="1">
      <c r="A8" s="54"/>
      <c r="B8" s="1036" t="s">
        <v>490</v>
      </c>
      <c r="C8" s="1036"/>
      <c r="D8" s="1036"/>
      <c r="E8" s="54"/>
    </row>
    <row r="9" spans="1:6" s="1" customFormat="1" ht="15.75" thickBot="1">
      <c r="A9" s="331" t="s">
        <v>4</v>
      </c>
      <c r="B9" s="257" t="s">
        <v>491</v>
      </c>
      <c r="C9" s="332" t="s">
        <v>1599</v>
      </c>
      <c r="D9" s="331" t="s">
        <v>492</v>
      </c>
      <c r="E9" s="55"/>
      <c r="F9" s="56"/>
    </row>
    <row r="10" spans="1:6" s="1" customFormat="1">
      <c r="A10" s="1019" t="s">
        <v>493</v>
      </c>
      <c r="B10" s="1020"/>
      <c r="C10" s="1020"/>
      <c r="D10" s="1021"/>
      <c r="E10" s="57"/>
      <c r="F10" s="56"/>
    </row>
    <row r="11" spans="1:6" s="1" customFormat="1">
      <c r="A11" s="333" t="s">
        <v>494</v>
      </c>
      <c r="B11" s="208" t="s">
        <v>495</v>
      </c>
      <c r="C11" s="334">
        <f>SUM(C12,C44:C53)</f>
        <v>28676.339999999997</v>
      </c>
      <c r="D11" s="335"/>
      <c r="E11" s="57"/>
      <c r="F11" s="56"/>
    </row>
    <row r="12" spans="1:6" s="1" customFormat="1">
      <c r="A12" s="333" t="s">
        <v>496</v>
      </c>
      <c r="B12" s="182" t="s">
        <v>497</v>
      </c>
      <c r="C12" s="336">
        <f>SUM(C13:C18,C30,C36,C43)</f>
        <v>7083</v>
      </c>
      <c r="D12" s="335" t="s">
        <v>498</v>
      </c>
      <c r="E12" s="58"/>
      <c r="F12" s="56"/>
    </row>
    <row r="13" spans="1:6" s="1" customFormat="1">
      <c r="A13" s="224" t="s">
        <v>347</v>
      </c>
      <c r="B13" s="208" t="s">
        <v>27</v>
      </c>
      <c r="C13" s="337">
        <v>0</v>
      </c>
      <c r="D13" s="335" t="s">
        <v>499</v>
      </c>
      <c r="E13" s="57"/>
      <c r="F13" s="56"/>
    </row>
    <row r="14" spans="1:6" s="1" customFormat="1">
      <c r="A14" s="224" t="s">
        <v>351</v>
      </c>
      <c r="B14" s="208" t="s">
        <v>29</v>
      </c>
      <c r="C14" s="337">
        <v>1639.67</v>
      </c>
      <c r="D14" s="335" t="s">
        <v>500</v>
      </c>
      <c r="E14" s="57"/>
      <c r="F14" s="56"/>
    </row>
    <row r="15" spans="1:6" s="1" customFormat="1">
      <c r="A15" s="224" t="s">
        <v>364</v>
      </c>
      <c r="B15" s="208" t="s">
        <v>501</v>
      </c>
      <c r="C15" s="337">
        <v>1690.63</v>
      </c>
      <c r="D15" s="335" t="s">
        <v>502</v>
      </c>
      <c r="E15" s="57"/>
      <c r="F15" s="56"/>
    </row>
    <row r="16" spans="1:6" s="1" customFormat="1" ht="15" customHeight="1">
      <c r="A16" s="224" t="s">
        <v>169</v>
      </c>
      <c r="B16" s="208" t="s">
        <v>503</v>
      </c>
      <c r="C16" s="337">
        <v>946.56</v>
      </c>
      <c r="D16" s="1022" t="s">
        <v>504</v>
      </c>
      <c r="E16" s="57"/>
    </row>
    <row r="17" spans="1:5" s="1" customFormat="1">
      <c r="A17" s="224" t="s">
        <v>184</v>
      </c>
      <c r="B17" s="208" t="s">
        <v>505</v>
      </c>
      <c r="C17" s="337">
        <v>1952.46</v>
      </c>
      <c r="D17" s="1023"/>
      <c r="E17" s="57"/>
    </row>
    <row r="18" spans="1:5" s="1" customFormat="1">
      <c r="A18" s="224" t="s">
        <v>195</v>
      </c>
      <c r="B18" s="208" t="s">
        <v>37</v>
      </c>
      <c r="C18" s="338">
        <f>SUM(C19,C29,C26)</f>
        <v>412.19000000000005</v>
      </c>
      <c r="D18" s="335" t="s">
        <v>506</v>
      </c>
      <c r="E18" s="58"/>
    </row>
    <row r="19" spans="1:5" s="1" customFormat="1">
      <c r="A19" s="224" t="s">
        <v>197</v>
      </c>
      <c r="B19" s="200" t="s">
        <v>507</v>
      </c>
      <c r="C19" s="339">
        <f>SUM(C20:C25)</f>
        <v>51.68</v>
      </c>
      <c r="D19" s="335"/>
      <c r="E19" s="57"/>
    </row>
    <row r="20" spans="1:5" s="1" customFormat="1">
      <c r="A20" s="238" t="s">
        <v>508</v>
      </c>
      <c r="B20" s="229" t="s">
        <v>509</v>
      </c>
      <c r="C20" s="340">
        <v>18.23</v>
      </c>
      <c r="D20" s="341"/>
      <c r="E20" s="59"/>
    </row>
    <row r="21" spans="1:5" s="1" customFormat="1">
      <c r="A21" s="238" t="s">
        <v>510</v>
      </c>
      <c r="B21" s="229" t="s">
        <v>511</v>
      </c>
      <c r="C21" s="340">
        <v>0.32</v>
      </c>
      <c r="D21" s="341"/>
      <c r="E21" s="59"/>
    </row>
    <row r="22" spans="1:5" s="1" customFormat="1">
      <c r="A22" s="238" t="s">
        <v>512</v>
      </c>
      <c r="B22" s="229" t="s">
        <v>513</v>
      </c>
      <c r="C22" s="340">
        <v>14.03</v>
      </c>
      <c r="D22" s="341"/>
      <c r="E22" s="59"/>
    </row>
    <row r="23" spans="1:5" s="1" customFormat="1">
      <c r="A23" s="238" t="s">
        <v>514</v>
      </c>
      <c r="B23" s="229" t="s">
        <v>515</v>
      </c>
      <c r="C23" s="340">
        <v>17.25</v>
      </c>
      <c r="D23" s="341"/>
      <c r="E23" s="59"/>
    </row>
    <row r="24" spans="1:5" s="1" customFormat="1">
      <c r="A24" s="238" t="s">
        <v>516</v>
      </c>
      <c r="B24" s="229" t="s">
        <v>517</v>
      </c>
      <c r="C24" s="340">
        <v>1.85</v>
      </c>
      <c r="D24" s="341"/>
      <c r="E24" s="59"/>
    </row>
    <row r="25" spans="1:5" s="1" customFormat="1">
      <c r="A25" s="238" t="s">
        <v>518</v>
      </c>
      <c r="B25" s="229" t="s">
        <v>519</v>
      </c>
      <c r="C25" s="340">
        <v>0</v>
      </c>
      <c r="D25" s="341"/>
      <c r="E25" s="59"/>
    </row>
    <row r="26" spans="1:5" s="1" customFormat="1">
      <c r="A26" s="224" t="s">
        <v>199</v>
      </c>
      <c r="B26" s="182" t="s">
        <v>520</v>
      </c>
      <c r="C26" s="342">
        <f>SUM(C27,C28)</f>
        <v>55.03</v>
      </c>
      <c r="D26" s="335"/>
      <c r="E26" s="57"/>
    </row>
    <row r="27" spans="1:5" s="1" customFormat="1">
      <c r="A27" s="238" t="s">
        <v>521</v>
      </c>
      <c r="B27" s="229" t="s">
        <v>522</v>
      </c>
      <c r="C27" s="340">
        <v>0.77</v>
      </c>
      <c r="D27" s="341"/>
      <c r="E27" s="59"/>
    </row>
    <row r="28" spans="1:5" s="1" customFormat="1">
      <c r="A28" s="238" t="s">
        <v>523</v>
      </c>
      <c r="B28" s="229" t="s">
        <v>517</v>
      </c>
      <c r="C28" s="340">
        <v>54.26</v>
      </c>
      <c r="D28" s="341"/>
      <c r="E28" s="59"/>
    </row>
    <row r="29" spans="1:5" s="1" customFormat="1">
      <c r="A29" s="224" t="s">
        <v>201</v>
      </c>
      <c r="B29" s="182" t="s">
        <v>524</v>
      </c>
      <c r="C29" s="343">
        <v>305.48</v>
      </c>
      <c r="D29" s="335"/>
      <c r="E29" s="57"/>
    </row>
    <row r="30" spans="1:5" s="1" customFormat="1">
      <c r="A30" s="224" t="s">
        <v>203</v>
      </c>
      <c r="B30" s="208" t="s">
        <v>525</v>
      </c>
      <c r="C30" s="338">
        <f>SUM(C31:C35)</f>
        <v>273.74</v>
      </c>
      <c r="D30" s="335" t="s">
        <v>526</v>
      </c>
      <c r="E30" s="58"/>
    </row>
    <row r="31" spans="1:5" s="1" customFormat="1">
      <c r="A31" s="224" t="s">
        <v>260</v>
      </c>
      <c r="B31" s="182" t="s">
        <v>527</v>
      </c>
      <c r="C31" s="343">
        <v>0</v>
      </c>
      <c r="D31" s="335"/>
      <c r="E31" s="57"/>
    </row>
    <row r="32" spans="1:5" s="1" customFormat="1">
      <c r="A32" s="224" t="s">
        <v>261</v>
      </c>
      <c r="B32" s="182" t="s">
        <v>528</v>
      </c>
      <c r="C32" s="343">
        <v>11.75</v>
      </c>
      <c r="D32" s="335"/>
      <c r="E32" s="57"/>
    </row>
    <row r="33" spans="1:5" s="1" customFormat="1">
      <c r="A33" s="224" t="s">
        <v>262</v>
      </c>
      <c r="B33" s="182" t="s">
        <v>529</v>
      </c>
      <c r="C33" s="343">
        <v>0</v>
      </c>
      <c r="D33" s="335"/>
      <c r="E33" s="57"/>
    </row>
    <row r="34" spans="1:5" s="1" customFormat="1">
      <c r="A34" s="224" t="s">
        <v>460</v>
      </c>
      <c r="B34" s="182" t="s">
        <v>530</v>
      </c>
      <c r="C34" s="343">
        <v>0</v>
      </c>
      <c r="D34" s="335"/>
      <c r="E34" s="57"/>
    </row>
    <row r="35" spans="1:5" s="1" customFormat="1">
      <c r="A35" s="224" t="s">
        <v>462</v>
      </c>
      <c r="B35" s="182" t="s">
        <v>531</v>
      </c>
      <c r="C35" s="343">
        <v>261.99</v>
      </c>
      <c r="D35" s="335"/>
      <c r="E35" s="57"/>
    </row>
    <row r="36" spans="1:5" s="1" customFormat="1">
      <c r="A36" s="224" t="s">
        <v>205</v>
      </c>
      <c r="B36" s="208" t="s">
        <v>532</v>
      </c>
      <c r="C36" s="338">
        <f>C37+C42</f>
        <v>140.79</v>
      </c>
      <c r="D36" s="335" t="s">
        <v>533</v>
      </c>
      <c r="E36" s="57"/>
    </row>
    <row r="37" spans="1:5" s="1" customFormat="1">
      <c r="A37" s="224" t="s">
        <v>265</v>
      </c>
      <c r="B37" s="200" t="s">
        <v>534</v>
      </c>
      <c r="C37" s="342">
        <f>SUM(C38:C41)</f>
        <v>65.47</v>
      </c>
      <c r="D37" s="335"/>
      <c r="E37" s="57"/>
    </row>
    <row r="38" spans="1:5" s="1" customFormat="1">
      <c r="A38" s="238" t="s">
        <v>535</v>
      </c>
      <c r="B38" s="229" t="s">
        <v>536</v>
      </c>
      <c r="C38" s="340">
        <v>29.19</v>
      </c>
      <c r="D38" s="341"/>
      <c r="E38" s="59"/>
    </row>
    <row r="39" spans="1:5" s="1" customFormat="1">
      <c r="A39" s="238" t="s">
        <v>537</v>
      </c>
      <c r="B39" s="229" t="s">
        <v>538</v>
      </c>
      <c r="C39" s="340">
        <v>26.4</v>
      </c>
      <c r="D39" s="341"/>
      <c r="E39" s="59"/>
    </row>
    <row r="40" spans="1:5" s="1" customFormat="1">
      <c r="A40" s="238" t="s">
        <v>539</v>
      </c>
      <c r="B40" s="229" t="s">
        <v>540</v>
      </c>
      <c r="C40" s="340">
        <v>2.37</v>
      </c>
      <c r="D40" s="341"/>
      <c r="E40" s="59"/>
    </row>
    <row r="41" spans="1:5" s="1" customFormat="1">
      <c r="A41" s="238" t="s">
        <v>541</v>
      </c>
      <c r="B41" s="229" t="s">
        <v>542</v>
      </c>
      <c r="C41" s="340">
        <v>7.51</v>
      </c>
      <c r="D41" s="341"/>
      <c r="E41" s="59"/>
    </row>
    <row r="42" spans="1:5" s="1" customFormat="1">
      <c r="A42" s="224" t="s">
        <v>268</v>
      </c>
      <c r="B42" s="200" t="s">
        <v>543</v>
      </c>
      <c r="C42" s="340">
        <v>75.319999999999993</v>
      </c>
      <c r="D42" s="341"/>
      <c r="E42" s="59"/>
    </row>
    <row r="43" spans="1:5" s="1" customFormat="1" ht="15.75" thickBot="1">
      <c r="A43" s="344" t="s">
        <v>207</v>
      </c>
      <c r="B43" s="345" t="s">
        <v>544</v>
      </c>
      <c r="C43" s="346">
        <v>26.96</v>
      </c>
      <c r="D43" s="347" t="s">
        <v>545</v>
      </c>
      <c r="E43" s="59"/>
    </row>
    <row r="44" spans="1:5" s="1" customFormat="1" ht="15.75" thickTop="1">
      <c r="A44" s="348" t="s">
        <v>546</v>
      </c>
      <c r="B44" s="349" t="s">
        <v>547</v>
      </c>
      <c r="C44" s="350">
        <v>21215.85</v>
      </c>
      <c r="D44" s="351"/>
      <c r="E44" s="57"/>
    </row>
    <row r="45" spans="1:5" s="1" customFormat="1" ht="26.25">
      <c r="A45" s="333" t="s">
        <v>548</v>
      </c>
      <c r="B45" s="352" t="s">
        <v>549</v>
      </c>
      <c r="C45" s="343">
        <v>0</v>
      </c>
      <c r="D45" s="335"/>
      <c r="E45" s="57"/>
    </row>
    <row r="46" spans="1:5" s="1" customFormat="1">
      <c r="A46" s="333" t="s">
        <v>550</v>
      </c>
      <c r="B46" s="353" t="s">
        <v>551</v>
      </c>
      <c r="C46" s="343">
        <v>0</v>
      </c>
      <c r="D46" s="341"/>
      <c r="E46" s="59"/>
    </row>
    <row r="47" spans="1:5" s="1" customFormat="1">
      <c r="A47" s="333" t="s">
        <v>552</v>
      </c>
      <c r="B47" s="208" t="s">
        <v>553</v>
      </c>
      <c r="C47" s="343">
        <v>0</v>
      </c>
      <c r="D47" s="341"/>
      <c r="E47" s="59"/>
    </row>
    <row r="48" spans="1:5" s="1" customFormat="1">
      <c r="A48" s="333" t="s">
        <v>554</v>
      </c>
      <c r="B48" s="354" t="s">
        <v>555</v>
      </c>
      <c r="C48" s="355">
        <v>0</v>
      </c>
      <c r="D48" s="356"/>
      <c r="E48" s="59"/>
    </row>
    <row r="49" spans="1:5" s="1" customFormat="1">
      <c r="A49" s="357" t="s">
        <v>556</v>
      </c>
      <c r="B49" s="354" t="s">
        <v>557</v>
      </c>
      <c r="C49" s="355">
        <v>0</v>
      </c>
      <c r="D49" s="356"/>
      <c r="E49" s="59"/>
    </row>
    <row r="50" spans="1:5" s="1" customFormat="1">
      <c r="A50" s="357" t="s">
        <v>558</v>
      </c>
      <c r="B50" s="208" t="s">
        <v>559</v>
      </c>
      <c r="C50" s="355">
        <v>303.39</v>
      </c>
      <c r="D50" s="335" t="s">
        <v>560</v>
      </c>
      <c r="E50" s="59"/>
    </row>
    <row r="51" spans="1:5" s="1" customFormat="1">
      <c r="A51" s="357" t="s">
        <v>561</v>
      </c>
      <c r="B51" s="353" t="s">
        <v>562</v>
      </c>
      <c r="C51" s="355">
        <v>0</v>
      </c>
      <c r="D51" s="356"/>
      <c r="E51" s="59"/>
    </row>
    <row r="52" spans="1:5" s="1" customFormat="1">
      <c r="A52" s="357" t="s">
        <v>563</v>
      </c>
      <c r="B52" s="354" t="s">
        <v>564</v>
      </c>
      <c r="C52" s="358">
        <v>74.099999999999994</v>
      </c>
      <c r="D52" s="356"/>
      <c r="E52" s="59"/>
    </row>
    <row r="53" spans="1:5" s="1" customFormat="1">
      <c r="A53" s="357" t="s">
        <v>565</v>
      </c>
      <c r="B53" s="354" t="s">
        <v>566</v>
      </c>
      <c r="C53" s="60">
        <v>0</v>
      </c>
      <c r="D53" s="356"/>
      <c r="E53" s="59"/>
    </row>
    <row r="54" spans="1:5" s="1" customFormat="1" ht="15.75" thickBot="1">
      <c r="A54" s="284" t="s">
        <v>567</v>
      </c>
      <c r="B54" s="285" t="s">
        <v>568</v>
      </c>
      <c r="C54" s="359">
        <v>0</v>
      </c>
      <c r="D54" s="360"/>
      <c r="E54" s="57"/>
    </row>
    <row r="55" spans="1:5" s="1" customFormat="1" ht="15.75" thickBot="1">
      <c r="A55" s="1016" t="s">
        <v>569</v>
      </c>
      <c r="B55" s="1017"/>
      <c r="C55" s="1017"/>
      <c r="D55" s="1018"/>
      <c r="E55" s="58"/>
    </row>
    <row r="56" spans="1:5" s="1" customFormat="1" ht="25.5">
      <c r="A56" s="361" t="s">
        <v>496</v>
      </c>
      <c r="B56" s="362" t="s">
        <v>570</v>
      </c>
      <c r="C56" s="363">
        <f>SUM(C57,C58,C59,C60,C61,C66,C73,C74,C75)</f>
        <v>7083</v>
      </c>
      <c r="D56" s="364" t="s">
        <v>498</v>
      </c>
      <c r="E56" s="57"/>
    </row>
    <row r="57" spans="1:5" s="1" customFormat="1">
      <c r="A57" s="224" t="s">
        <v>347</v>
      </c>
      <c r="B57" s="182" t="s">
        <v>571</v>
      </c>
      <c r="C57" s="365">
        <v>675.96</v>
      </c>
      <c r="D57" s="335" t="s">
        <v>572</v>
      </c>
      <c r="E57" s="57"/>
    </row>
    <row r="58" spans="1:5" s="1" customFormat="1">
      <c r="A58" s="224" t="s">
        <v>351</v>
      </c>
      <c r="B58" s="182" t="s">
        <v>573</v>
      </c>
      <c r="C58" s="365">
        <v>73.86</v>
      </c>
      <c r="D58" s="335" t="s">
        <v>574</v>
      </c>
      <c r="E58" s="57"/>
    </row>
    <row r="59" spans="1:5" s="1" customFormat="1">
      <c r="A59" s="224" t="s">
        <v>364</v>
      </c>
      <c r="B59" s="182" t="s">
        <v>575</v>
      </c>
      <c r="C59" s="365">
        <v>1021.25</v>
      </c>
      <c r="D59" s="335" t="s">
        <v>576</v>
      </c>
      <c r="E59" s="57"/>
    </row>
    <row r="60" spans="1:5" s="1" customFormat="1">
      <c r="A60" s="224" t="s">
        <v>169</v>
      </c>
      <c r="B60" s="182" t="s">
        <v>577</v>
      </c>
      <c r="C60" s="365">
        <v>1288.3800000000001</v>
      </c>
      <c r="D60" s="335" t="s">
        <v>578</v>
      </c>
      <c r="E60" s="57"/>
    </row>
    <row r="61" spans="1:5" s="1" customFormat="1">
      <c r="A61" s="224" t="s">
        <v>184</v>
      </c>
      <c r="B61" s="182" t="s">
        <v>579</v>
      </c>
      <c r="C61" s="365">
        <v>1960.03</v>
      </c>
      <c r="D61" s="335" t="s">
        <v>580</v>
      </c>
      <c r="E61" s="57"/>
    </row>
    <row r="62" spans="1:5" s="1" customFormat="1">
      <c r="A62" s="224" t="s">
        <v>187</v>
      </c>
      <c r="B62" s="228" t="s">
        <v>581</v>
      </c>
      <c r="C62" s="366">
        <v>0</v>
      </c>
      <c r="D62" s="367"/>
      <c r="E62" s="57"/>
    </row>
    <row r="63" spans="1:5" s="1" customFormat="1">
      <c r="A63" s="224" t="s">
        <v>189</v>
      </c>
      <c r="B63" s="228" t="s">
        <v>582</v>
      </c>
      <c r="C63" s="366">
        <v>420.7</v>
      </c>
      <c r="D63" s="367"/>
      <c r="E63" s="57"/>
    </row>
    <row r="64" spans="1:5" s="1" customFormat="1">
      <c r="A64" s="224" t="s">
        <v>336</v>
      </c>
      <c r="B64" s="228" t="s">
        <v>583</v>
      </c>
      <c r="C64" s="366">
        <v>316.10000000000002</v>
      </c>
      <c r="D64" s="367"/>
      <c r="E64" s="57"/>
    </row>
    <row r="65" spans="1:5" s="1" customFormat="1">
      <c r="A65" s="224" t="s">
        <v>338</v>
      </c>
      <c r="B65" s="228" t="s">
        <v>584</v>
      </c>
      <c r="C65" s="366">
        <v>0</v>
      </c>
      <c r="D65" s="367"/>
      <c r="E65" s="57"/>
    </row>
    <row r="66" spans="1:5" s="1" customFormat="1">
      <c r="A66" s="224" t="s">
        <v>195</v>
      </c>
      <c r="B66" s="182" t="s">
        <v>585</v>
      </c>
      <c r="C66" s="368">
        <f>SUM(C67:C72)</f>
        <v>1027.74</v>
      </c>
      <c r="D66" s="335" t="s">
        <v>586</v>
      </c>
      <c r="E66" s="57"/>
    </row>
    <row r="67" spans="1:5" s="1" customFormat="1">
      <c r="A67" s="224" t="s">
        <v>197</v>
      </c>
      <c r="B67" s="228" t="s">
        <v>587</v>
      </c>
      <c r="C67" s="366">
        <v>218.52</v>
      </c>
      <c r="D67" s="367"/>
      <c r="E67" s="57"/>
    </row>
    <row r="68" spans="1:5" s="1" customFormat="1">
      <c r="A68" s="224" t="s">
        <v>199</v>
      </c>
      <c r="B68" s="228" t="s">
        <v>588</v>
      </c>
      <c r="C68" s="366">
        <v>0</v>
      </c>
      <c r="D68" s="367"/>
      <c r="E68" s="57"/>
    </row>
    <row r="69" spans="1:5" s="1" customFormat="1">
      <c r="A69" s="224" t="s">
        <v>201</v>
      </c>
      <c r="B69" s="228" t="s">
        <v>589</v>
      </c>
      <c r="C69" s="366">
        <v>0</v>
      </c>
      <c r="D69" s="367"/>
      <c r="E69" s="57"/>
    </row>
    <row r="70" spans="1:5" s="1" customFormat="1">
      <c r="A70" s="224" t="s">
        <v>257</v>
      </c>
      <c r="B70" s="228" t="s">
        <v>590</v>
      </c>
      <c r="C70" s="366">
        <v>0</v>
      </c>
      <c r="D70" s="367"/>
      <c r="E70" s="57"/>
    </row>
    <row r="71" spans="1:5" s="1" customFormat="1">
      <c r="A71" s="224" t="s">
        <v>455</v>
      </c>
      <c r="B71" s="228" t="s">
        <v>591</v>
      </c>
      <c r="C71" s="366">
        <v>0</v>
      </c>
      <c r="D71" s="367"/>
      <c r="E71" s="57"/>
    </row>
    <row r="72" spans="1:5" s="1" customFormat="1">
      <c r="A72" s="224" t="s">
        <v>592</v>
      </c>
      <c r="B72" s="228" t="s">
        <v>593</v>
      </c>
      <c r="C72" s="366">
        <v>809.22</v>
      </c>
      <c r="D72" s="367"/>
      <c r="E72" s="57"/>
    </row>
    <row r="73" spans="1:5" s="1" customFormat="1">
      <c r="A73" s="224" t="s">
        <v>203</v>
      </c>
      <c r="B73" s="182" t="s">
        <v>594</v>
      </c>
      <c r="C73" s="366">
        <v>912.59</v>
      </c>
      <c r="D73" s="335" t="s">
        <v>595</v>
      </c>
      <c r="E73" s="57"/>
    </row>
    <row r="74" spans="1:5" s="1" customFormat="1">
      <c r="A74" s="284" t="s">
        <v>205</v>
      </c>
      <c r="B74" s="182" t="s">
        <v>596</v>
      </c>
      <c r="C74" s="369">
        <v>12.16</v>
      </c>
      <c r="D74" s="335" t="s">
        <v>597</v>
      </c>
      <c r="E74" s="57"/>
    </row>
    <row r="75" spans="1:5" s="1" customFormat="1" ht="15.75" thickBot="1">
      <c r="A75" s="344" t="s">
        <v>207</v>
      </c>
      <c r="B75" s="370" t="s">
        <v>598</v>
      </c>
      <c r="C75" s="371">
        <v>111.03</v>
      </c>
      <c r="D75" s="347" t="s">
        <v>599</v>
      </c>
      <c r="E75" s="57"/>
    </row>
    <row r="76" spans="1:5" s="1" customFormat="1" ht="15.75" thickTop="1">
      <c r="A76" s="348" t="s">
        <v>546</v>
      </c>
      <c r="B76" s="349" t="s">
        <v>547</v>
      </c>
      <c r="C76" s="372">
        <v>21215.9</v>
      </c>
      <c r="D76" s="373"/>
      <c r="E76" s="57"/>
    </row>
    <row r="77" spans="1:5" s="1" customFormat="1" ht="26.25">
      <c r="A77" s="333" t="s">
        <v>548</v>
      </c>
      <c r="B77" s="374" t="s">
        <v>549</v>
      </c>
      <c r="C77" s="375">
        <v>0</v>
      </c>
      <c r="D77" s="367"/>
      <c r="E77" s="57"/>
    </row>
    <row r="78" spans="1:5" s="1" customFormat="1">
      <c r="A78" s="333" t="s">
        <v>550</v>
      </c>
      <c r="B78" s="353" t="s">
        <v>551</v>
      </c>
      <c r="C78" s="375">
        <v>0</v>
      </c>
      <c r="D78" s="367"/>
      <c r="E78" s="57"/>
    </row>
    <row r="79" spans="1:5" s="1" customFormat="1">
      <c r="A79" s="333" t="s">
        <v>552</v>
      </c>
      <c r="B79" s="208" t="s">
        <v>553</v>
      </c>
      <c r="C79" s="375">
        <v>0</v>
      </c>
      <c r="D79" s="367"/>
      <c r="E79" s="57"/>
    </row>
    <row r="80" spans="1:5" s="1" customFormat="1">
      <c r="A80" s="333" t="s">
        <v>554</v>
      </c>
      <c r="B80" s="354" t="s">
        <v>555</v>
      </c>
      <c r="C80" s="375">
        <v>0</v>
      </c>
      <c r="D80" s="367"/>
      <c r="E80" s="57"/>
    </row>
    <row r="81" spans="1:5" s="1" customFormat="1">
      <c r="A81" s="357" t="s">
        <v>556</v>
      </c>
      <c r="B81" s="354" t="s">
        <v>557</v>
      </c>
      <c r="C81" s="375">
        <v>0</v>
      </c>
      <c r="D81" s="367"/>
      <c r="E81" s="57"/>
    </row>
    <row r="82" spans="1:5" s="1" customFormat="1">
      <c r="A82" s="357" t="s">
        <v>558</v>
      </c>
      <c r="B82" s="208" t="s">
        <v>559</v>
      </c>
      <c r="C82" s="375">
        <v>303.39</v>
      </c>
      <c r="D82" s="335" t="s">
        <v>560</v>
      </c>
      <c r="E82" s="57"/>
    </row>
    <row r="83" spans="1:5" s="1" customFormat="1">
      <c r="A83" s="357" t="s">
        <v>561</v>
      </c>
      <c r="B83" s="353" t="s">
        <v>562</v>
      </c>
      <c r="C83" s="375">
        <v>0</v>
      </c>
      <c r="D83" s="367"/>
      <c r="E83" s="57"/>
    </row>
    <row r="84" spans="1:5" s="1" customFormat="1">
      <c r="A84" s="333" t="s">
        <v>563</v>
      </c>
      <c r="B84" s="208" t="s">
        <v>564</v>
      </c>
      <c r="C84" s="375">
        <v>74.099999999999994</v>
      </c>
      <c r="D84" s="367"/>
      <c r="E84" s="57"/>
    </row>
    <row r="85" spans="1:5" s="1" customFormat="1" ht="15.75" thickBot="1">
      <c r="A85" s="333" t="s">
        <v>565</v>
      </c>
      <c r="B85" s="208" t="s">
        <v>600</v>
      </c>
      <c r="C85" s="376">
        <v>0</v>
      </c>
      <c r="D85" s="377"/>
      <c r="E85" s="57"/>
    </row>
    <row r="86" spans="1:5" s="1" customFormat="1" ht="15.75" thickBot="1">
      <c r="A86" s="1024" t="s">
        <v>601</v>
      </c>
      <c r="B86" s="1025"/>
      <c r="C86" s="1025"/>
      <c r="D86" s="1026"/>
      <c r="E86" s="57"/>
    </row>
    <row r="87" spans="1:5" s="1" customFormat="1">
      <c r="A87" s="361" t="s">
        <v>494</v>
      </c>
      <c r="B87" s="244" t="s">
        <v>602</v>
      </c>
      <c r="C87" s="363">
        <f>SUM(C88,C108:C117)</f>
        <v>19862.23</v>
      </c>
      <c r="D87" s="364"/>
      <c r="E87" s="58"/>
    </row>
    <row r="88" spans="1:5" s="1" customFormat="1" ht="25.5">
      <c r="A88" s="348" t="s">
        <v>496</v>
      </c>
      <c r="B88" s="378" t="s">
        <v>603</v>
      </c>
      <c r="C88" s="379">
        <f>SUM(C89:C93,C98,C105,C106,C107)</f>
        <v>4293.8900000000003</v>
      </c>
      <c r="D88" s="351" t="s">
        <v>604</v>
      </c>
      <c r="E88" s="58"/>
    </row>
    <row r="89" spans="1:5" s="1" customFormat="1">
      <c r="A89" s="224" t="s">
        <v>347</v>
      </c>
      <c r="B89" s="208" t="s">
        <v>571</v>
      </c>
      <c r="C89" s="380">
        <v>281.66000000000003</v>
      </c>
      <c r="D89" s="335" t="s">
        <v>605</v>
      </c>
      <c r="E89" s="57"/>
    </row>
    <row r="90" spans="1:5" s="1" customFormat="1">
      <c r="A90" s="224" t="s">
        <v>351</v>
      </c>
      <c r="B90" s="208" t="s">
        <v>606</v>
      </c>
      <c r="C90" s="380">
        <v>44.51</v>
      </c>
      <c r="D90" s="335" t="s">
        <v>607</v>
      </c>
      <c r="E90" s="57"/>
    </row>
    <row r="91" spans="1:5" s="1" customFormat="1">
      <c r="A91" s="224" t="s">
        <v>364</v>
      </c>
      <c r="B91" s="208" t="s">
        <v>575</v>
      </c>
      <c r="C91" s="380">
        <v>559.17999999999995</v>
      </c>
      <c r="D91" s="335" t="s">
        <v>608</v>
      </c>
      <c r="E91" s="57"/>
    </row>
    <row r="92" spans="1:5" s="1" customFormat="1">
      <c r="A92" s="224" t="s">
        <v>169</v>
      </c>
      <c r="B92" s="208" t="s">
        <v>577</v>
      </c>
      <c r="C92" s="380">
        <v>753.02</v>
      </c>
      <c r="D92" s="335" t="s">
        <v>609</v>
      </c>
      <c r="E92" s="57"/>
    </row>
    <row r="93" spans="1:5" s="1" customFormat="1">
      <c r="A93" s="224" t="s">
        <v>184</v>
      </c>
      <c r="B93" s="208" t="s">
        <v>579</v>
      </c>
      <c r="C93" s="380">
        <v>1096.76</v>
      </c>
      <c r="D93" s="335" t="s">
        <v>610</v>
      </c>
      <c r="E93" s="57"/>
    </row>
    <row r="94" spans="1:5" s="1" customFormat="1">
      <c r="A94" s="224" t="s">
        <v>187</v>
      </c>
      <c r="B94" s="228" t="s">
        <v>611</v>
      </c>
      <c r="C94" s="381">
        <v>0</v>
      </c>
      <c r="D94" s="382"/>
      <c r="E94" s="61"/>
    </row>
    <row r="95" spans="1:5" s="1" customFormat="1">
      <c r="A95" s="224" t="s">
        <v>189</v>
      </c>
      <c r="B95" s="228" t="s">
        <v>612</v>
      </c>
      <c r="C95" s="381">
        <v>233.1</v>
      </c>
      <c r="D95" s="382"/>
      <c r="E95" s="61"/>
    </row>
    <row r="96" spans="1:5" s="1" customFormat="1">
      <c r="A96" s="224" t="s">
        <v>336</v>
      </c>
      <c r="B96" s="228" t="s">
        <v>583</v>
      </c>
      <c r="C96" s="381">
        <v>203.5</v>
      </c>
      <c r="D96" s="382"/>
      <c r="E96" s="61"/>
    </row>
    <row r="97" spans="1:5" s="1" customFormat="1">
      <c r="A97" s="224" t="s">
        <v>338</v>
      </c>
      <c r="B97" s="228" t="s">
        <v>584</v>
      </c>
      <c r="C97" s="381">
        <v>0</v>
      </c>
      <c r="D97" s="382"/>
      <c r="E97" s="61"/>
    </row>
    <row r="98" spans="1:5" s="1" customFormat="1">
      <c r="A98" s="224" t="s">
        <v>195</v>
      </c>
      <c r="B98" s="208" t="s">
        <v>585</v>
      </c>
      <c r="C98" s="383">
        <f>SUM(C99:C104)</f>
        <v>743.9</v>
      </c>
      <c r="D98" s="335" t="s">
        <v>613</v>
      </c>
      <c r="E98" s="57"/>
    </row>
    <row r="99" spans="1:5" s="1" customFormat="1">
      <c r="A99" s="224" t="s">
        <v>197</v>
      </c>
      <c r="B99" s="228" t="s">
        <v>587</v>
      </c>
      <c r="C99" s="381">
        <v>130.9</v>
      </c>
      <c r="D99" s="335"/>
      <c r="E99" s="57"/>
    </row>
    <row r="100" spans="1:5" s="1" customFormat="1">
      <c r="A100" s="224" t="s">
        <v>199</v>
      </c>
      <c r="B100" s="228" t="s">
        <v>588</v>
      </c>
      <c r="C100" s="381">
        <v>0</v>
      </c>
      <c r="D100" s="335"/>
      <c r="E100" s="57"/>
    </row>
    <row r="101" spans="1:5" s="1" customFormat="1">
      <c r="A101" s="224" t="s">
        <v>201</v>
      </c>
      <c r="B101" s="228" t="s">
        <v>589</v>
      </c>
      <c r="C101" s="381">
        <v>0</v>
      </c>
      <c r="D101" s="335"/>
      <c r="E101" s="57"/>
    </row>
    <row r="102" spans="1:5" s="1" customFormat="1">
      <c r="A102" s="224" t="s">
        <v>257</v>
      </c>
      <c r="B102" s="228" t="s">
        <v>590</v>
      </c>
      <c r="C102" s="381">
        <v>0</v>
      </c>
      <c r="D102" s="335"/>
      <c r="E102" s="57"/>
    </row>
    <row r="103" spans="1:5" s="1" customFormat="1">
      <c r="A103" s="224" t="s">
        <v>455</v>
      </c>
      <c r="B103" s="228" t="s">
        <v>591</v>
      </c>
      <c r="C103" s="381">
        <v>0</v>
      </c>
      <c r="D103" s="335"/>
      <c r="E103" s="57"/>
    </row>
    <row r="104" spans="1:5" s="1" customFormat="1">
      <c r="A104" s="224" t="s">
        <v>592</v>
      </c>
      <c r="B104" s="228" t="s">
        <v>593</v>
      </c>
      <c r="C104" s="381">
        <v>613</v>
      </c>
      <c r="D104" s="335"/>
      <c r="E104" s="57"/>
    </row>
    <row r="105" spans="1:5" s="1" customFormat="1">
      <c r="A105" s="224" t="s">
        <v>203</v>
      </c>
      <c r="B105" s="208" t="s">
        <v>594</v>
      </c>
      <c r="C105" s="381">
        <v>766.83</v>
      </c>
      <c r="D105" s="335" t="s">
        <v>614</v>
      </c>
      <c r="E105" s="57"/>
    </row>
    <row r="106" spans="1:5" s="1" customFormat="1">
      <c r="A106" s="284" t="s">
        <v>205</v>
      </c>
      <c r="B106" s="208" t="s">
        <v>596</v>
      </c>
      <c r="C106" s="359">
        <v>0.24</v>
      </c>
      <c r="D106" s="335" t="s">
        <v>615</v>
      </c>
      <c r="E106" s="57"/>
    </row>
    <row r="107" spans="1:5" s="1" customFormat="1" ht="15.75" thickBot="1">
      <c r="A107" s="344" t="s">
        <v>207</v>
      </c>
      <c r="B107" s="384" t="s">
        <v>598</v>
      </c>
      <c r="C107" s="385">
        <v>47.79</v>
      </c>
      <c r="D107" s="347" t="s">
        <v>616</v>
      </c>
      <c r="E107" s="57"/>
    </row>
    <row r="108" spans="1:5" s="1" customFormat="1" ht="15.75" thickTop="1">
      <c r="A108" s="348" t="s">
        <v>546</v>
      </c>
      <c r="B108" s="349" t="s">
        <v>547</v>
      </c>
      <c r="C108" s="386">
        <v>15348.53</v>
      </c>
      <c r="D108" s="351"/>
      <c r="E108" s="57"/>
    </row>
    <row r="109" spans="1:5" s="1" customFormat="1" ht="26.25">
      <c r="A109" s="333" t="s">
        <v>548</v>
      </c>
      <c r="B109" s="352" t="s">
        <v>549</v>
      </c>
      <c r="C109" s="387">
        <v>0</v>
      </c>
      <c r="D109" s="360"/>
      <c r="E109" s="57"/>
    </row>
    <row r="110" spans="1:5" s="1" customFormat="1">
      <c r="A110" s="333" t="s">
        <v>550</v>
      </c>
      <c r="B110" s="353" t="s">
        <v>551</v>
      </c>
      <c r="C110" s="387">
        <v>0</v>
      </c>
      <c r="D110" s="335"/>
      <c r="E110" s="57"/>
    </row>
    <row r="111" spans="1:5" s="1" customFormat="1">
      <c r="A111" s="333" t="s">
        <v>552</v>
      </c>
      <c r="B111" s="208" t="s">
        <v>553</v>
      </c>
      <c r="C111" s="387">
        <v>0</v>
      </c>
      <c r="D111" s="335"/>
      <c r="E111" s="57"/>
    </row>
    <row r="112" spans="1:5" s="1" customFormat="1">
      <c r="A112" s="333" t="s">
        <v>554</v>
      </c>
      <c r="B112" s="354" t="s">
        <v>555</v>
      </c>
      <c r="C112" s="387">
        <v>0</v>
      </c>
      <c r="D112" s="335"/>
      <c r="E112" s="57"/>
    </row>
    <row r="113" spans="1:5" s="1" customFormat="1">
      <c r="A113" s="357" t="s">
        <v>556</v>
      </c>
      <c r="B113" s="354" t="s">
        <v>617</v>
      </c>
      <c r="C113" s="387">
        <v>0</v>
      </c>
      <c r="D113" s="335"/>
      <c r="E113" s="57"/>
    </row>
    <row r="114" spans="1:5" s="1" customFormat="1">
      <c r="A114" s="357" t="s">
        <v>558</v>
      </c>
      <c r="B114" s="208" t="s">
        <v>559</v>
      </c>
      <c r="C114" s="387">
        <v>113.6</v>
      </c>
      <c r="D114" s="335" t="s">
        <v>618</v>
      </c>
      <c r="E114" s="57"/>
    </row>
    <row r="115" spans="1:5" s="1" customFormat="1">
      <c r="A115" s="333" t="s">
        <v>561</v>
      </c>
      <c r="B115" s="353" t="s">
        <v>562</v>
      </c>
      <c r="C115" s="387">
        <v>0</v>
      </c>
      <c r="D115" s="335"/>
      <c r="E115" s="57"/>
    </row>
    <row r="116" spans="1:5" s="1" customFormat="1">
      <c r="A116" s="333" t="s">
        <v>563</v>
      </c>
      <c r="B116" s="208" t="s">
        <v>564</v>
      </c>
      <c r="C116" s="358">
        <v>74.099999999999994</v>
      </c>
      <c r="D116" s="335"/>
      <c r="E116" s="57"/>
    </row>
    <row r="117" spans="1:5" s="1" customFormat="1" ht="15.75" thickBot="1">
      <c r="A117" s="333" t="s">
        <v>565</v>
      </c>
      <c r="B117" s="208" t="s">
        <v>600</v>
      </c>
      <c r="C117" s="388">
        <v>32.11</v>
      </c>
      <c r="D117" s="389"/>
      <c r="E117" s="57"/>
    </row>
    <row r="118" spans="1:5" s="1" customFormat="1" ht="15.75" thickBot="1">
      <c r="A118" s="1016" t="s">
        <v>619</v>
      </c>
      <c r="B118" s="1017"/>
      <c r="C118" s="1017"/>
      <c r="D118" s="1018"/>
      <c r="E118" s="57"/>
    </row>
    <row r="119" spans="1:5" s="1" customFormat="1" ht="25.5">
      <c r="A119" s="361" t="s">
        <v>347</v>
      </c>
      <c r="B119" s="390" t="s">
        <v>620</v>
      </c>
      <c r="C119" s="363">
        <f>SUM(C120:C124,C136,C142,C149)</f>
        <v>194.46</v>
      </c>
      <c r="D119" s="364"/>
      <c r="E119" s="58"/>
    </row>
    <row r="120" spans="1:5" s="1" customFormat="1">
      <c r="A120" s="224" t="s">
        <v>351</v>
      </c>
      <c r="B120" s="208" t="s">
        <v>621</v>
      </c>
      <c r="C120" s="380">
        <v>32.75</v>
      </c>
      <c r="D120" s="335"/>
      <c r="E120" s="57"/>
    </row>
    <row r="121" spans="1:5" s="1" customFormat="1">
      <c r="A121" s="224" t="s">
        <v>364</v>
      </c>
      <c r="B121" s="208" t="s">
        <v>622</v>
      </c>
      <c r="C121" s="380">
        <v>47.25</v>
      </c>
      <c r="D121" s="335"/>
      <c r="E121" s="57"/>
    </row>
    <row r="122" spans="1:5" s="1" customFormat="1">
      <c r="A122" s="224" t="s">
        <v>169</v>
      </c>
      <c r="B122" s="208" t="s">
        <v>623</v>
      </c>
      <c r="C122" s="380">
        <v>19.100000000000001</v>
      </c>
      <c r="D122" s="335"/>
      <c r="E122" s="57"/>
    </row>
    <row r="123" spans="1:5" s="1" customFormat="1">
      <c r="A123" s="224" t="s">
        <v>184</v>
      </c>
      <c r="B123" s="208" t="s">
        <v>624</v>
      </c>
      <c r="C123" s="380">
        <v>23.26</v>
      </c>
      <c r="D123" s="335"/>
      <c r="E123" s="57"/>
    </row>
    <row r="124" spans="1:5" s="1" customFormat="1">
      <c r="A124" s="224" t="s">
        <v>195</v>
      </c>
      <c r="B124" s="208" t="s">
        <v>625</v>
      </c>
      <c r="C124" s="334">
        <f>SUM(C125,C132,C135)</f>
        <v>30.99</v>
      </c>
      <c r="D124" s="335"/>
      <c r="E124" s="57"/>
    </row>
    <row r="125" spans="1:5" s="1" customFormat="1">
      <c r="A125" s="224" t="s">
        <v>197</v>
      </c>
      <c r="B125" s="200" t="s">
        <v>626</v>
      </c>
      <c r="C125" s="342">
        <f>SUM(C126:C131)</f>
        <v>3.9899999999999998</v>
      </c>
      <c r="D125" s="335"/>
      <c r="E125" s="57"/>
    </row>
    <row r="126" spans="1:5" s="1" customFormat="1">
      <c r="A126" s="238" t="s">
        <v>508</v>
      </c>
      <c r="B126" s="229" t="s">
        <v>509</v>
      </c>
      <c r="C126" s="391">
        <v>1.37</v>
      </c>
      <c r="D126" s="335"/>
      <c r="E126" s="57"/>
    </row>
    <row r="127" spans="1:5" s="1" customFormat="1">
      <c r="A127" s="238" t="s">
        <v>510</v>
      </c>
      <c r="B127" s="229" t="s">
        <v>511</v>
      </c>
      <c r="C127" s="391">
        <v>0.03</v>
      </c>
      <c r="D127" s="335"/>
      <c r="E127" s="57"/>
    </row>
    <row r="128" spans="1:5" s="1" customFormat="1">
      <c r="A128" s="238" t="s">
        <v>512</v>
      </c>
      <c r="B128" s="229" t="s">
        <v>513</v>
      </c>
      <c r="C128" s="391">
        <v>1.4</v>
      </c>
      <c r="D128" s="335"/>
      <c r="E128" s="57"/>
    </row>
    <row r="129" spans="1:5" s="1" customFormat="1">
      <c r="A129" s="238" t="s">
        <v>514</v>
      </c>
      <c r="B129" s="229" t="s">
        <v>515</v>
      </c>
      <c r="C129" s="391">
        <v>1.02</v>
      </c>
      <c r="D129" s="335"/>
      <c r="E129" s="57"/>
    </row>
    <row r="130" spans="1:5" s="1" customFormat="1">
      <c r="A130" s="238" t="s">
        <v>516</v>
      </c>
      <c r="B130" s="229" t="s">
        <v>517</v>
      </c>
      <c r="C130" s="391">
        <v>0.17</v>
      </c>
      <c r="D130" s="335"/>
      <c r="E130" s="57"/>
    </row>
    <row r="131" spans="1:5" s="1" customFormat="1">
      <c r="A131" s="238" t="s">
        <v>518</v>
      </c>
      <c r="B131" s="229" t="s">
        <v>627</v>
      </c>
      <c r="C131" s="391">
        <v>0</v>
      </c>
      <c r="D131" s="335"/>
      <c r="E131" s="57"/>
    </row>
    <row r="132" spans="1:5" s="1" customFormat="1">
      <c r="A132" s="224" t="s">
        <v>199</v>
      </c>
      <c r="B132" s="182" t="s">
        <v>628</v>
      </c>
      <c r="C132" s="342">
        <f>SUM(C133,C134)</f>
        <v>4.78</v>
      </c>
      <c r="D132" s="335"/>
      <c r="E132" s="57"/>
    </row>
    <row r="133" spans="1:5" s="1" customFormat="1">
      <c r="A133" s="238" t="s">
        <v>521</v>
      </c>
      <c r="B133" s="229" t="s">
        <v>522</v>
      </c>
      <c r="C133" s="391">
        <v>0.04</v>
      </c>
      <c r="D133" s="335"/>
      <c r="E133" s="57"/>
    </row>
    <row r="134" spans="1:5" s="1" customFormat="1">
      <c r="A134" s="238" t="s">
        <v>523</v>
      </c>
      <c r="B134" s="229" t="s">
        <v>517</v>
      </c>
      <c r="C134" s="391">
        <v>4.74</v>
      </c>
      <c r="D134" s="335"/>
      <c r="E134" s="57"/>
    </row>
    <row r="135" spans="1:5" s="1" customFormat="1">
      <c r="A135" s="224" t="s">
        <v>201</v>
      </c>
      <c r="B135" s="182" t="s">
        <v>524</v>
      </c>
      <c r="C135" s="343">
        <v>22.22</v>
      </c>
      <c r="D135" s="335"/>
      <c r="E135" s="58"/>
    </row>
    <row r="136" spans="1:5" s="1" customFormat="1">
      <c r="A136" s="224" t="s">
        <v>203</v>
      </c>
      <c r="B136" s="208" t="s">
        <v>629</v>
      </c>
      <c r="C136" s="334">
        <f>SUM(C137:C141)</f>
        <v>17.88</v>
      </c>
      <c r="D136" s="341"/>
      <c r="E136" s="59"/>
    </row>
    <row r="137" spans="1:5" s="1" customFormat="1">
      <c r="A137" s="224" t="s">
        <v>260</v>
      </c>
      <c r="B137" s="182" t="s">
        <v>630</v>
      </c>
      <c r="C137" s="392">
        <v>0</v>
      </c>
      <c r="D137" s="341"/>
      <c r="E137" s="59"/>
    </row>
    <row r="138" spans="1:5" s="1" customFormat="1">
      <c r="A138" s="224" t="s">
        <v>261</v>
      </c>
      <c r="B138" s="182" t="s">
        <v>631</v>
      </c>
      <c r="C138" s="392">
        <v>0.49</v>
      </c>
      <c r="D138" s="341"/>
      <c r="E138" s="59"/>
    </row>
    <row r="139" spans="1:5" s="1" customFormat="1">
      <c r="A139" s="224" t="s">
        <v>262</v>
      </c>
      <c r="B139" s="182" t="s">
        <v>632</v>
      </c>
      <c r="C139" s="392">
        <v>0</v>
      </c>
      <c r="D139" s="341"/>
      <c r="E139" s="59"/>
    </row>
    <row r="140" spans="1:5" s="1" customFormat="1">
      <c r="A140" s="224" t="s">
        <v>460</v>
      </c>
      <c r="B140" s="182" t="s">
        <v>633</v>
      </c>
      <c r="C140" s="392">
        <v>0</v>
      </c>
      <c r="D140" s="335"/>
      <c r="E140" s="58"/>
    </row>
    <row r="141" spans="1:5" s="1" customFormat="1">
      <c r="A141" s="224" t="s">
        <v>462</v>
      </c>
      <c r="B141" s="182" t="s">
        <v>634</v>
      </c>
      <c r="C141" s="392">
        <v>17.39</v>
      </c>
      <c r="D141" s="341"/>
      <c r="E141" s="59"/>
    </row>
    <row r="142" spans="1:5" s="1" customFormat="1">
      <c r="A142" s="224" t="s">
        <v>205</v>
      </c>
      <c r="B142" s="208" t="s">
        <v>532</v>
      </c>
      <c r="C142" s="334">
        <f>SUM(C143,C148)</f>
        <v>17.93</v>
      </c>
      <c r="D142" s="341"/>
      <c r="E142" s="59"/>
    </row>
    <row r="143" spans="1:5" s="1" customFormat="1">
      <c r="A143" s="224" t="s">
        <v>265</v>
      </c>
      <c r="B143" s="200" t="s">
        <v>635</v>
      </c>
      <c r="C143" s="342">
        <f>SUM(C144:C147)</f>
        <v>10.350000000000001</v>
      </c>
      <c r="D143" s="341"/>
      <c r="E143" s="59"/>
    </row>
    <row r="144" spans="1:5" s="1" customFormat="1">
      <c r="A144" s="238" t="s">
        <v>535</v>
      </c>
      <c r="B144" s="229" t="s">
        <v>636</v>
      </c>
      <c r="C144" s="393">
        <v>4.6100000000000003</v>
      </c>
      <c r="D144" s="335"/>
      <c r="E144" s="57"/>
    </row>
    <row r="145" spans="1:5" s="1" customFormat="1">
      <c r="A145" s="238" t="s">
        <v>537</v>
      </c>
      <c r="B145" s="229" t="s">
        <v>637</v>
      </c>
      <c r="C145" s="393">
        <v>4.2300000000000004</v>
      </c>
      <c r="D145" s="335"/>
      <c r="E145" s="57"/>
    </row>
    <row r="146" spans="1:5" s="1" customFormat="1">
      <c r="A146" s="238" t="s">
        <v>539</v>
      </c>
      <c r="B146" s="229" t="s">
        <v>638</v>
      </c>
      <c r="C146" s="393">
        <v>0.39</v>
      </c>
      <c r="D146" s="335"/>
      <c r="E146" s="57"/>
    </row>
    <row r="147" spans="1:5" s="1" customFormat="1">
      <c r="A147" s="238" t="s">
        <v>541</v>
      </c>
      <c r="B147" s="229" t="s">
        <v>639</v>
      </c>
      <c r="C147" s="393">
        <v>1.1200000000000001</v>
      </c>
      <c r="D147" s="335"/>
      <c r="E147" s="57"/>
    </row>
    <row r="148" spans="1:5" s="1" customFormat="1">
      <c r="A148" s="224" t="s">
        <v>268</v>
      </c>
      <c r="B148" s="394" t="s">
        <v>640</v>
      </c>
      <c r="C148" s="380">
        <v>7.58</v>
      </c>
      <c r="D148" s="335"/>
      <c r="E148" s="57"/>
    </row>
    <row r="149" spans="1:5" s="1" customFormat="1">
      <c r="A149" s="224" t="s">
        <v>207</v>
      </c>
      <c r="B149" s="182" t="s">
        <v>641</v>
      </c>
      <c r="C149" s="393">
        <v>5.3</v>
      </c>
      <c r="D149" s="335"/>
      <c r="E149" s="57"/>
    </row>
    <row r="150" spans="1:5" s="1" customFormat="1" ht="15.75" thickBot="1">
      <c r="A150" s="254" t="s">
        <v>225</v>
      </c>
      <c r="B150" s="255" t="s">
        <v>642</v>
      </c>
      <c r="C150" s="395">
        <v>0</v>
      </c>
      <c r="D150" s="396" t="s">
        <v>643</v>
      </c>
      <c r="E150" s="57"/>
    </row>
    <row r="151" spans="1:5" s="1" customFormat="1">
      <c r="A151" s="54"/>
      <c r="B151" s="54"/>
      <c r="C151" s="54"/>
      <c r="D151" s="54"/>
      <c r="E151" s="54"/>
    </row>
    <row r="152" spans="1:5" s="1" customFormat="1">
      <c r="A152" s="54"/>
      <c r="B152" s="54"/>
      <c r="C152" s="54"/>
      <c r="D152" s="54"/>
      <c r="E152" s="54"/>
    </row>
  </sheetData>
  <sheetProtection algorithmName="SHA-512" hashValue="Wr6poeMQD/HPy2diOgS3fogNOLYJpqkTD9Kg88rFSUFuw06+/DKuuixKg5V0BWJAwLOUysgxjKnQQvpeVsrAUQ==" saltValue="cnl3mS8i2eIRgVCC2CqcPw==" spinCount="100000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0"/>
  <sheetViews>
    <sheetView workbookViewId="0">
      <selection sqref="A1:S1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>
      <c r="A1" s="990" t="s">
        <v>0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2"/>
    </row>
    <row r="2" spans="1:21" s="1" customFormat="1">
      <c r="A2" s="990" t="s">
        <v>1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2"/>
    </row>
    <row r="3" spans="1:21" s="1" customFormat="1">
      <c r="A3" s="993"/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5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996" t="s">
        <v>644</v>
      </c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8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62" t="s">
        <v>645</v>
      </c>
      <c r="E8" s="1054" t="s">
        <v>646</v>
      </c>
      <c r="F8" s="1054"/>
      <c r="G8" s="1054"/>
      <c r="H8" s="1054"/>
      <c r="I8" s="1054"/>
      <c r="J8" s="1054"/>
      <c r="K8" s="1054"/>
      <c r="L8" s="1054"/>
      <c r="M8" s="1054"/>
      <c r="N8" s="1054"/>
      <c r="O8" s="1054"/>
      <c r="P8" s="1054"/>
      <c r="Q8" s="1054"/>
      <c r="R8" s="1054"/>
      <c r="S8" s="1054"/>
    </row>
    <row r="9" spans="1:21" s="1" customFormat="1" ht="15" customHeight="1">
      <c r="A9" s="1056" t="s">
        <v>4</v>
      </c>
      <c r="B9" s="397" t="s">
        <v>647</v>
      </c>
      <c r="C9" s="1059" t="s">
        <v>648</v>
      </c>
      <c r="D9" s="1060"/>
      <c r="E9" s="1060"/>
      <c r="F9" s="1061"/>
      <c r="G9" s="1046" t="s">
        <v>649</v>
      </c>
      <c r="H9" s="1047"/>
      <c r="I9" s="1046" t="s">
        <v>37</v>
      </c>
      <c r="J9" s="1047"/>
      <c r="K9" s="1046" t="s">
        <v>39</v>
      </c>
      <c r="L9" s="1047"/>
      <c r="M9" s="1046" t="s">
        <v>532</v>
      </c>
      <c r="N9" s="1047"/>
      <c r="O9" s="1046" t="s">
        <v>544</v>
      </c>
      <c r="P9" s="1047"/>
      <c r="Q9" s="1052" t="s">
        <v>27</v>
      </c>
      <c r="R9" s="1047"/>
      <c r="S9" s="1044" t="s">
        <v>650</v>
      </c>
      <c r="U9" s="6"/>
    </row>
    <row r="10" spans="1:21" s="1" customFormat="1" ht="24" customHeight="1">
      <c r="A10" s="1057"/>
      <c r="B10" s="398"/>
      <c r="C10" s="1055" t="s">
        <v>651</v>
      </c>
      <c r="D10" s="1055"/>
      <c r="E10" s="1055" t="s">
        <v>31</v>
      </c>
      <c r="F10" s="1055"/>
      <c r="G10" s="1048"/>
      <c r="H10" s="1049"/>
      <c r="I10" s="1048"/>
      <c r="J10" s="1049"/>
      <c r="K10" s="1048"/>
      <c r="L10" s="1049"/>
      <c r="M10" s="1048"/>
      <c r="N10" s="1049"/>
      <c r="O10" s="1050"/>
      <c r="P10" s="1051"/>
      <c r="Q10" s="1053"/>
      <c r="R10" s="1051"/>
      <c r="S10" s="1045"/>
      <c r="U10" s="6"/>
    </row>
    <row r="11" spans="1:21" s="1" customFormat="1" ht="26.25" customHeight="1" thickBot="1">
      <c r="A11" s="1058"/>
      <c r="B11" s="399" t="s">
        <v>652</v>
      </c>
      <c r="C11" s="400" t="s">
        <v>186</v>
      </c>
      <c r="D11" s="400" t="s">
        <v>645</v>
      </c>
      <c r="E11" s="400" t="s">
        <v>186</v>
      </c>
      <c r="F11" s="400" t="s">
        <v>645</v>
      </c>
      <c r="G11" s="400" t="s">
        <v>653</v>
      </c>
      <c r="H11" s="400" t="s">
        <v>653</v>
      </c>
      <c r="I11" s="400" t="s">
        <v>186</v>
      </c>
      <c r="J11" s="400" t="s">
        <v>645</v>
      </c>
      <c r="K11" s="400" t="s">
        <v>186</v>
      </c>
      <c r="L11" s="400" t="s">
        <v>645</v>
      </c>
      <c r="M11" s="400" t="s">
        <v>186</v>
      </c>
      <c r="N11" s="400" t="s">
        <v>645</v>
      </c>
      <c r="O11" s="400" t="s">
        <v>186</v>
      </c>
      <c r="P11" s="400" t="s">
        <v>645</v>
      </c>
      <c r="Q11" s="400" t="s">
        <v>186</v>
      </c>
      <c r="R11" s="400" t="s">
        <v>645</v>
      </c>
      <c r="S11" s="401" t="s">
        <v>645</v>
      </c>
      <c r="U11" s="6"/>
    </row>
    <row r="12" spans="1:21" s="1" customFormat="1" ht="15.75" thickBot="1">
      <c r="A12" s="402">
        <v>1</v>
      </c>
      <c r="B12" s="403">
        <v>2</v>
      </c>
      <c r="C12" s="403">
        <v>3</v>
      </c>
      <c r="D12" s="404">
        <v>4</v>
      </c>
      <c r="E12" s="404">
        <v>5</v>
      </c>
      <c r="F12" s="404">
        <v>6</v>
      </c>
      <c r="G12" s="404">
        <v>7</v>
      </c>
      <c r="H12" s="405">
        <v>8</v>
      </c>
      <c r="I12" s="405">
        <v>9</v>
      </c>
      <c r="J12" s="405">
        <v>10</v>
      </c>
      <c r="K12" s="405">
        <v>11</v>
      </c>
      <c r="L12" s="405">
        <v>12</v>
      </c>
      <c r="M12" s="405">
        <v>13</v>
      </c>
      <c r="N12" s="403">
        <v>14</v>
      </c>
      <c r="O12" s="403">
        <v>15</v>
      </c>
      <c r="P12" s="405">
        <v>16</v>
      </c>
      <c r="Q12" s="406">
        <v>17</v>
      </c>
      <c r="R12" s="406">
        <v>18</v>
      </c>
      <c r="S12" s="407">
        <v>19</v>
      </c>
      <c r="U12" s="6"/>
    </row>
    <row r="13" spans="1:21" s="1" customFormat="1" ht="29.25" thickBot="1">
      <c r="A13" s="408" t="s">
        <v>347</v>
      </c>
      <c r="B13" s="409" t="s">
        <v>654</v>
      </c>
      <c r="C13" s="410" t="s">
        <v>653</v>
      </c>
      <c r="D13" s="411">
        <f>SUM(D14,D24)</f>
        <v>1676.96</v>
      </c>
      <c r="E13" s="412" t="s">
        <v>653</v>
      </c>
      <c r="F13" s="411">
        <f>SUM(F14,F24)</f>
        <v>1669.86</v>
      </c>
      <c r="G13" s="413" t="s">
        <v>653</v>
      </c>
      <c r="H13" s="411">
        <f>SUM(H14,H24)</f>
        <v>2899.02</v>
      </c>
      <c r="I13" s="414" t="s">
        <v>653</v>
      </c>
      <c r="J13" s="411">
        <f>SUM(J14,J24)</f>
        <v>302.24</v>
      </c>
      <c r="K13" s="414" t="s">
        <v>653</v>
      </c>
      <c r="L13" s="411">
        <f>SUM(L14,L24)</f>
        <v>11.75</v>
      </c>
      <c r="M13" s="414" t="s">
        <v>653</v>
      </c>
      <c r="N13" s="411">
        <f>SUM(N14,N24)</f>
        <v>103.80000000000003</v>
      </c>
      <c r="O13" s="413" t="s">
        <v>653</v>
      </c>
      <c r="P13" s="411">
        <f>SUM(P14,P24)</f>
        <v>11.18</v>
      </c>
      <c r="Q13" s="415" t="s">
        <v>653</v>
      </c>
      <c r="R13" s="411">
        <f>SUM(R14,R24)</f>
        <v>0</v>
      </c>
      <c r="S13" s="416">
        <f>SUM(D13,F13,H13,J13,L13,N13,P13,R13)</f>
        <v>6674.81</v>
      </c>
      <c r="U13" s="6"/>
    </row>
    <row r="14" spans="1:21" s="1" customFormat="1" ht="26.25" thickTop="1">
      <c r="A14" s="348" t="s">
        <v>285</v>
      </c>
      <c r="B14" s="417" t="s">
        <v>655</v>
      </c>
      <c r="C14" s="418" t="s">
        <v>653</v>
      </c>
      <c r="D14" s="419">
        <f>SUM(D15:D23)</f>
        <v>1449.88</v>
      </c>
      <c r="E14" s="418" t="s">
        <v>653</v>
      </c>
      <c r="F14" s="419">
        <f>SUM(F15:F23)</f>
        <v>1668.31</v>
      </c>
      <c r="G14" s="420" t="s">
        <v>653</v>
      </c>
      <c r="H14" s="419">
        <f>SUM(H18,H19,H22)</f>
        <v>2899.02</v>
      </c>
      <c r="I14" s="420" t="s">
        <v>653</v>
      </c>
      <c r="J14" s="419">
        <f>SUM(J15:J23)</f>
        <v>243.61</v>
      </c>
      <c r="K14" s="420" t="s">
        <v>653</v>
      </c>
      <c r="L14" s="421">
        <f>SUM(L15,L16,L17,L18,L19,L20,L21,L22,L23)</f>
        <v>11.75</v>
      </c>
      <c r="M14" s="420" t="s">
        <v>653</v>
      </c>
      <c r="N14" s="419">
        <f>SUM(N15:N23)</f>
        <v>91.40000000000002</v>
      </c>
      <c r="O14" s="420" t="s">
        <v>653</v>
      </c>
      <c r="P14" s="419">
        <f>SUM(P15:P23)</f>
        <v>11.18</v>
      </c>
      <c r="Q14" s="420" t="s">
        <v>653</v>
      </c>
      <c r="R14" s="419">
        <f>SUM(R15:R23)</f>
        <v>0</v>
      </c>
      <c r="S14" s="422">
        <f>SUM(D14,F14,H14,J14,L14,N14,P14,R14)</f>
        <v>6375.15</v>
      </c>
    </row>
    <row r="15" spans="1:21" s="1" customFormat="1">
      <c r="A15" s="423" t="s">
        <v>287</v>
      </c>
      <c r="B15" s="394" t="s">
        <v>598</v>
      </c>
      <c r="C15" s="263" t="s">
        <v>653</v>
      </c>
      <c r="D15" s="424">
        <v>0</v>
      </c>
      <c r="E15" s="263" t="s">
        <v>653</v>
      </c>
      <c r="F15" s="424">
        <v>0</v>
      </c>
      <c r="G15" s="425" t="s">
        <v>653</v>
      </c>
      <c r="H15" s="426" t="s">
        <v>653</v>
      </c>
      <c r="I15" s="425" t="s">
        <v>653</v>
      </c>
      <c r="J15" s="427">
        <v>0</v>
      </c>
      <c r="K15" s="425" t="s">
        <v>653</v>
      </c>
      <c r="L15" s="427">
        <v>0</v>
      </c>
      <c r="M15" s="425" t="s">
        <v>653</v>
      </c>
      <c r="N15" s="428">
        <v>72.040000000000006</v>
      </c>
      <c r="O15" s="425" t="s">
        <v>653</v>
      </c>
      <c r="P15" s="427">
        <v>0</v>
      </c>
      <c r="Q15" s="425" t="s">
        <v>653</v>
      </c>
      <c r="R15" s="427">
        <v>0</v>
      </c>
      <c r="S15" s="429">
        <f>SUM(D15,F15,J15,L15,N15,P15,R15)</f>
        <v>72.040000000000006</v>
      </c>
    </row>
    <row r="16" spans="1:21" s="1" customFormat="1">
      <c r="A16" s="423" t="s">
        <v>289</v>
      </c>
      <c r="B16" s="394" t="s">
        <v>656</v>
      </c>
      <c r="C16" s="430" t="s">
        <v>653</v>
      </c>
      <c r="D16" s="431">
        <v>49.67</v>
      </c>
      <c r="E16" s="430" t="s">
        <v>653</v>
      </c>
      <c r="F16" s="431">
        <v>473.18</v>
      </c>
      <c r="G16" s="432" t="s">
        <v>653</v>
      </c>
      <c r="H16" s="433" t="s">
        <v>653</v>
      </c>
      <c r="I16" s="432" t="s">
        <v>653</v>
      </c>
      <c r="J16" s="434">
        <v>63.29</v>
      </c>
      <c r="K16" s="432" t="s">
        <v>653</v>
      </c>
      <c r="L16" s="427">
        <v>0</v>
      </c>
      <c r="M16" s="432" t="s">
        <v>653</v>
      </c>
      <c r="N16" s="428">
        <v>1.26</v>
      </c>
      <c r="O16" s="432" t="s">
        <v>653</v>
      </c>
      <c r="P16" s="427">
        <v>4.6900000000000004</v>
      </c>
      <c r="Q16" s="432" t="s">
        <v>653</v>
      </c>
      <c r="R16" s="427">
        <v>0</v>
      </c>
      <c r="S16" s="429">
        <f>SUM(D16,F16,J16,L16,N16,P16,R16)</f>
        <v>592.09</v>
      </c>
    </row>
    <row r="17" spans="1:19" s="1" customFormat="1">
      <c r="A17" s="423" t="s">
        <v>291</v>
      </c>
      <c r="B17" s="394" t="s">
        <v>606</v>
      </c>
      <c r="C17" s="430" t="s">
        <v>653</v>
      </c>
      <c r="D17" s="431">
        <v>7.76</v>
      </c>
      <c r="E17" s="430" t="s">
        <v>653</v>
      </c>
      <c r="F17" s="431">
        <v>49.89</v>
      </c>
      <c r="G17" s="432" t="s">
        <v>653</v>
      </c>
      <c r="H17" s="433" t="s">
        <v>653</v>
      </c>
      <c r="I17" s="432" t="s">
        <v>653</v>
      </c>
      <c r="J17" s="434">
        <v>1.08</v>
      </c>
      <c r="K17" s="432" t="s">
        <v>653</v>
      </c>
      <c r="L17" s="427">
        <v>0</v>
      </c>
      <c r="M17" s="432" t="s">
        <v>653</v>
      </c>
      <c r="N17" s="428">
        <v>0.4</v>
      </c>
      <c r="O17" s="432" t="s">
        <v>653</v>
      </c>
      <c r="P17" s="427">
        <v>0</v>
      </c>
      <c r="Q17" s="432" t="s">
        <v>653</v>
      </c>
      <c r="R17" s="427">
        <v>0</v>
      </c>
      <c r="S17" s="429">
        <f>SUM(D17,F17,J17,L17,N17,P17,R17)</f>
        <v>59.129999999999995</v>
      </c>
    </row>
    <row r="18" spans="1:19" s="1" customFormat="1">
      <c r="A18" s="423" t="s">
        <v>657</v>
      </c>
      <c r="B18" s="394" t="s">
        <v>575</v>
      </c>
      <c r="C18" s="430" t="s">
        <v>653</v>
      </c>
      <c r="D18" s="431">
        <v>0</v>
      </c>
      <c r="E18" s="430" t="s">
        <v>653</v>
      </c>
      <c r="F18" s="431">
        <v>0</v>
      </c>
      <c r="G18" s="432" t="s">
        <v>653</v>
      </c>
      <c r="H18" s="434">
        <v>946.55</v>
      </c>
      <c r="I18" s="432" t="s">
        <v>653</v>
      </c>
      <c r="J18" s="434">
        <v>0.4</v>
      </c>
      <c r="K18" s="432" t="s">
        <v>653</v>
      </c>
      <c r="L18" s="434">
        <v>0</v>
      </c>
      <c r="M18" s="432" t="s">
        <v>653</v>
      </c>
      <c r="N18" s="428">
        <v>0.6</v>
      </c>
      <c r="O18" s="432" t="s">
        <v>653</v>
      </c>
      <c r="P18" s="427">
        <v>0</v>
      </c>
      <c r="Q18" s="432" t="s">
        <v>653</v>
      </c>
      <c r="R18" s="427">
        <v>0</v>
      </c>
      <c r="S18" s="429">
        <f>SUM(D18,F18,J18,L18,N18,P18,R18,H18)</f>
        <v>947.55</v>
      </c>
    </row>
    <row r="19" spans="1:19" s="1" customFormat="1">
      <c r="A19" s="423" t="s">
        <v>658</v>
      </c>
      <c r="B19" s="394" t="s">
        <v>659</v>
      </c>
      <c r="C19" s="430" t="s">
        <v>653</v>
      </c>
      <c r="D19" s="431">
        <v>5.52</v>
      </c>
      <c r="E19" s="430" t="s">
        <v>653</v>
      </c>
      <c r="F19" s="431">
        <v>113.51</v>
      </c>
      <c r="G19" s="432" t="s">
        <v>653</v>
      </c>
      <c r="H19" s="434">
        <v>1039.8800000000001</v>
      </c>
      <c r="I19" s="432" t="s">
        <v>653</v>
      </c>
      <c r="J19" s="434">
        <v>29.41</v>
      </c>
      <c r="K19" s="432" t="s">
        <v>653</v>
      </c>
      <c r="L19" s="434">
        <v>0</v>
      </c>
      <c r="M19" s="432" t="s">
        <v>653</v>
      </c>
      <c r="N19" s="428">
        <v>2.09</v>
      </c>
      <c r="O19" s="432" t="s">
        <v>653</v>
      </c>
      <c r="P19" s="427">
        <v>0</v>
      </c>
      <c r="Q19" s="432" t="s">
        <v>653</v>
      </c>
      <c r="R19" s="427">
        <v>0</v>
      </c>
      <c r="S19" s="429">
        <f>SUM(D19,F19,J19,L19,N19,P19,R19,H19)</f>
        <v>1190.4100000000001</v>
      </c>
    </row>
    <row r="20" spans="1:19" s="1" customFormat="1">
      <c r="A20" s="423" t="s">
        <v>660</v>
      </c>
      <c r="B20" s="394" t="s">
        <v>579</v>
      </c>
      <c r="C20" s="430" t="s">
        <v>653</v>
      </c>
      <c r="D20" s="431">
        <v>676.98</v>
      </c>
      <c r="E20" s="430" t="s">
        <v>653</v>
      </c>
      <c r="F20" s="431">
        <v>816.1</v>
      </c>
      <c r="G20" s="432" t="s">
        <v>653</v>
      </c>
      <c r="H20" s="433" t="s">
        <v>653</v>
      </c>
      <c r="I20" s="432" t="s">
        <v>653</v>
      </c>
      <c r="J20" s="434">
        <v>149.43</v>
      </c>
      <c r="K20" s="432" t="s">
        <v>653</v>
      </c>
      <c r="L20" s="427">
        <v>0</v>
      </c>
      <c r="M20" s="432" t="s">
        <v>653</v>
      </c>
      <c r="N20" s="428">
        <v>14.42</v>
      </c>
      <c r="O20" s="432" t="s">
        <v>653</v>
      </c>
      <c r="P20" s="427">
        <v>6.49</v>
      </c>
      <c r="Q20" s="432" t="s">
        <v>653</v>
      </c>
      <c r="R20" s="427">
        <v>0</v>
      </c>
      <c r="S20" s="429">
        <f>SUM(D20,F20,J20,L20,N20,P20,R20)</f>
        <v>1663.42</v>
      </c>
    </row>
    <row r="21" spans="1:19" s="1" customFormat="1">
      <c r="A21" s="423" t="s">
        <v>661</v>
      </c>
      <c r="B21" s="394" t="s">
        <v>585</v>
      </c>
      <c r="C21" s="430" t="s">
        <v>653</v>
      </c>
      <c r="D21" s="431">
        <v>709.95</v>
      </c>
      <c r="E21" s="430" t="s">
        <v>653</v>
      </c>
      <c r="F21" s="431">
        <v>215.63</v>
      </c>
      <c r="G21" s="432" t="s">
        <v>653</v>
      </c>
      <c r="H21" s="433" t="s">
        <v>653</v>
      </c>
      <c r="I21" s="432" t="s">
        <v>653</v>
      </c>
      <c r="J21" s="434">
        <v>0</v>
      </c>
      <c r="K21" s="432" t="s">
        <v>653</v>
      </c>
      <c r="L21" s="434">
        <v>0</v>
      </c>
      <c r="M21" s="432" t="s">
        <v>653</v>
      </c>
      <c r="N21" s="428">
        <v>0.59</v>
      </c>
      <c r="O21" s="432" t="s">
        <v>653</v>
      </c>
      <c r="P21" s="427">
        <v>0</v>
      </c>
      <c r="Q21" s="432" t="s">
        <v>653</v>
      </c>
      <c r="R21" s="427">
        <v>0</v>
      </c>
      <c r="S21" s="429">
        <f>SUM(D21,F21,J21,L21,N21,P21,R21)</f>
        <v>926.17000000000007</v>
      </c>
    </row>
    <row r="22" spans="1:19" s="1" customFormat="1">
      <c r="A22" s="423" t="s">
        <v>662</v>
      </c>
      <c r="B22" s="394" t="s">
        <v>663</v>
      </c>
      <c r="C22" s="435" t="s">
        <v>653</v>
      </c>
      <c r="D22" s="436">
        <v>0</v>
      </c>
      <c r="E22" s="435" t="s">
        <v>653</v>
      </c>
      <c r="F22" s="436">
        <v>0</v>
      </c>
      <c r="G22" s="437" t="s">
        <v>653</v>
      </c>
      <c r="H22" s="438">
        <v>912.59</v>
      </c>
      <c r="I22" s="437" t="s">
        <v>653</v>
      </c>
      <c r="J22" s="438">
        <v>0</v>
      </c>
      <c r="K22" s="437" t="s">
        <v>653</v>
      </c>
      <c r="L22" s="438">
        <v>0</v>
      </c>
      <c r="M22" s="437" t="s">
        <v>653</v>
      </c>
      <c r="N22" s="428">
        <v>0</v>
      </c>
      <c r="O22" s="437" t="s">
        <v>653</v>
      </c>
      <c r="P22" s="427">
        <v>0</v>
      </c>
      <c r="Q22" s="437" t="s">
        <v>653</v>
      </c>
      <c r="R22" s="427">
        <v>0</v>
      </c>
      <c r="S22" s="429">
        <f>SUM(D22,F22,J22,L22,N22,P22,R22,H22)</f>
        <v>912.59</v>
      </c>
    </row>
    <row r="23" spans="1:19" s="1" customFormat="1" ht="15.75" thickBot="1">
      <c r="A23" s="439" t="s">
        <v>664</v>
      </c>
      <c r="B23" s="440" t="s">
        <v>596</v>
      </c>
      <c r="C23" s="441" t="s">
        <v>653</v>
      </c>
      <c r="D23" s="442">
        <v>0</v>
      </c>
      <c r="E23" s="441" t="s">
        <v>653</v>
      </c>
      <c r="F23" s="442">
        <v>0</v>
      </c>
      <c r="G23" s="443" t="s">
        <v>653</v>
      </c>
      <c r="H23" s="444" t="s">
        <v>653</v>
      </c>
      <c r="I23" s="443" t="s">
        <v>653</v>
      </c>
      <c r="J23" s="445">
        <v>0</v>
      </c>
      <c r="K23" s="443" t="s">
        <v>653</v>
      </c>
      <c r="L23" s="445">
        <v>11.75</v>
      </c>
      <c r="M23" s="443" t="s">
        <v>653</v>
      </c>
      <c r="N23" s="446">
        <v>0</v>
      </c>
      <c r="O23" s="443" t="s">
        <v>653</v>
      </c>
      <c r="P23" s="447">
        <v>0</v>
      </c>
      <c r="Q23" s="443" t="s">
        <v>653</v>
      </c>
      <c r="R23" s="447">
        <v>0</v>
      </c>
      <c r="S23" s="448">
        <f>SUM(D23,F23,J23,L23,N23,P23,R23)</f>
        <v>11.75</v>
      </c>
    </row>
    <row r="24" spans="1:19" s="1" customFormat="1" ht="26.25" thickTop="1">
      <c r="A24" s="348" t="s">
        <v>295</v>
      </c>
      <c r="B24" s="449" t="s">
        <v>665</v>
      </c>
      <c r="C24" s="450" t="s">
        <v>653</v>
      </c>
      <c r="D24" s="451">
        <f>SUM(D25,D26)</f>
        <v>227.08</v>
      </c>
      <c r="E24" s="450" t="s">
        <v>653</v>
      </c>
      <c r="F24" s="451">
        <f>SUM(F25,F26)</f>
        <v>1.55</v>
      </c>
      <c r="G24" s="349" t="s">
        <v>653</v>
      </c>
      <c r="H24" s="451">
        <f>SUM(H25,H26)</f>
        <v>0</v>
      </c>
      <c r="I24" s="349" t="s">
        <v>653</v>
      </c>
      <c r="J24" s="451">
        <f>SUM(J25,J26)</f>
        <v>58.63</v>
      </c>
      <c r="K24" s="349" t="s">
        <v>653</v>
      </c>
      <c r="L24" s="451">
        <f>SUM(L25,L26)</f>
        <v>0</v>
      </c>
      <c r="M24" s="349" t="s">
        <v>653</v>
      </c>
      <c r="N24" s="451">
        <f>SUM(N25,N26)</f>
        <v>12.4</v>
      </c>
      <c r="O24" s="349" t="s">
        <v>653</v>
      </c>
      <c r="P24" s="451">
        <f>SUM(P25,P26)</f>
        <v>0</v>
      </c>
      <c r="Q24" s="349" t="s">
        <v>653</v>
      </c>
      <c r="R24" s="451">
        <f>SUM(R25,R26)</f>
        <v>0</v>
      </c>
      <c r="S24" s="452">
        <f>SUM(D24,F24,H24,J24,L24,N24,P24,R24)</f>
        <v>299.66000000000003</v>
      </c>
    </row>
    <row r="25" spans="1:19" s="1" customFormat="1">
      <c r="A25" s="423" t="s">
        <v>666</v>
      </c>
      <c r="B25" s="394" t="s">
        <v>667</v>
      </c>
      <c r="C25" s="263" t="s">
        <v>653</v>
      </c>
      <c r="D25" s="453">
        <v>0</v>
      </c>
      <c r="E25" s="263" t="s">
        <v>653</v>
      </c>
      <c r="F25" s="453">
        <v>0</v>
      </c>
      <c r="G25" s="182" t="s">
        <v>653</v>
      </c>
      <c r="H25" s="454">
        <v>0</v>
      </c>
      <c r="I25" s="182" t="s">
        <v>653</v>
      </c>
      <c r="J25" s="454">
        <v>0</v>
      </c>
      <c r="K25" s="182" t="s">
        <v>653</v>
      </c>
      <c r="L25" s="454">
        <v>0</v>
      </c>
      <c r="M25" s="182" t="s">
        <v>653</v>
      </c>
      <c r="N25" s="455">
        <v>0</v>
      </c>
      <c r="O25" s="182" t="s">
        <v>653</v>
      </c>
      <c r="P25" s="454">
        <v>0</v>
      </c>
      <c r="Q25" s="182" t="s">
        <v>653</v>
      </c>
      <c r="R25" s="456">
        <v>0</v>
      </c>
      <c r="S25" s="457">
        <f>SUM(D25,F25,H25,J25,L25,N25,P25,R25)</f>
        <v>0</v>
      </c>
    </row>
    <row r="26" spans="1:19" s="1" customFormat="1" ht="15.75" thickBot="1">
      <c r="A26" s="439" t="s">
        <v>668</v>
      </c>
      <c r="B26" s="440" t="s">
        <v>669</v>
      </c>
      <c r="C26" s="441" t="s">
        <v>653</v>
      </c>
      <c r="D26" s="458">
        <v>227.08</v>
      </c>
      <c r="E26" s="441" t="s">
        <v>653</v>
      </c>
      <c r="F26" s="458">
        <v>1.55</v>
      </c>
      <c r="G26" s="459" t="s">
        <v>653</v>
      </c>
      <c r="H26" s="460">
        <v>0</v>
      </c>
      <c r="I26" s="459" t="s">
        <v>653</v>
      </c>
      <c r="J26" s="460">
        <v>58.63</v>
      </c>
      <c r="K26" s="459" t="s">
        <v>653</v>
      </c>
      <c r="L26" s="460">
        <v>0</v>
      </c>
      <c r="M26" s="459" t="s">
        <v>653</v>
      </c>
      <c r="N26" s="461">
        <v>12.4</v>
      </c>
      <c r="O26" s="459" t="s">
        <v>653</v>
      </c>
      <c r="P26" s="462">
        <v>0</v>
      </c>
      <c r="Q26" s="459" t="s">
        <v>653</v>
      </c>
      <c r="R26" s="462">
        <v>0</v>
      </c>
      <c r="S26" s="457">
        <f>SUM(D26,F26,H26,J26,L26,N26,P26,R26)</f>
        <v>299.66000000000003</v>
      </c>
    </row>
    <row r="27" spans="1:19" s="1" customFormat="1" ht="33.75" customHeight="1" thickTop="1" thickBot="1">
      <c r="A27" s="463" t="s">
        <v>351</v>
      </c>
      <c r="B27" s="464" t="s">
        <v>670</v>
      </c>
      <c r="C27" s="465">
        <f>SUM(C30:C38,C40,C41)</f>
        <v>100</v>
      </c>
      <c r="D27" s="466">
        <v>189.79</v>
      </c>
      <c r="E27" s="465">
        <f>SUM(E30:E38,E40,E41)</f>
        <v>100</v>
      </c>
      <c r="F27" s="466">
        <v>22.32</v>
      </c>
      <c r="G27" s="467" t="s">
        <v>653</v>
      </c>
      <c r="H27" s="468" t="s">
        <v>653</v>
      </c>
      <c r="I27" s="467">
        <f>SUM(I30:I38,I40,I41)</f>
        <v>100</v>
      </c>
      <c r="J27" s="469">
        <v>155.93</v>
      </c>
      <c r="K27" s="467">
        <f>SUM(K30:K38,K40,K41)</f>
        <v>100</v>
      </c>
      <c r="L27" s="469">
        <v>252.77</v>
      </c>
      <c r="M27" s="470">
        <f>SUM(M30:M38,M40,M41)</f>
        <v>100</v>
      </c>
      <c r="N27" s="466">
        <v>30.95</v>
      </c>
      <c r="O27" s="467">
        <f>SUM(O30:O38,O40,O41)</f>
        <v>100</v>
      </c>
      <c r="P27" s="469">
        <v>0</v>
      </c>
      <c r="Q27" s="467">
        <f>SUM(Q30:Q38,Q40,Q41)</f>
        <v>100</v>
      </c>
      <c r="R27" s="469">
        <v>0</v>
      </c>
      <c r="S27" s="471">
        <f>SUM(D27,F27,J27,L27,N27,P27,R27)</f>
        <v>651.76</v>
      </c>
    </row>
    <row r="28" spans="1:19" s="1" customFormat="1" ht="30" customHeight="1" thickTop="1">
      <c r="A28" s="1039" t="s">
        <v>671</v>
      </c>
      <c r="B28" s="1040"/>
      <c r="C28" s="1037" t="s">
        <v>1600</v>
      </c>
      <c r="D28" s="1038"/>
      <c r="E28" s="1037" t="s">
        <v>1600</v>
      </c>
      <c r="F28" s="1038"/>
      <c r="G28" s="472" t="s">
        <v>653</v>
      </c>
      <c r="H28" s="472" t="s">
        <v>653</v>
      </c>
      <c r="I28" s="1037" t="s">
        <v>1600</v>
      </c>
      <c r="J28" s="1038"/>
      <c r="K28" s="1037" t="s">
        <v>1601</v>
      </c>
      <c r="L28" s="1038"/>
      <c r="M28" s="1037" t="s">
        <v>1600</v>
      </c>
      <c r="N28" s="1038"/>
      <c r="O28" s="1037" t="s">
        <v>1600</v>
      </c>
      <c r="P28" s="1038"/>
      <c r="Q28" s="1037" t="s">
        <v>1600</v>
      </c>
      <c r="R28" s="1038"/>
      <c r="S28" s="473" t="s">
        <v>653</v>
      </c>
    </row>
    <row r="29" spans="1:19" s="1" customFormat="1" ht="25.5">
      <c r="A29" s="474" t="s">
        <v>300</v>
      </c>
      <c r="B29" s="475" t="s">
        <v>672</v>
      </c>
      <c r="C29" s="476">
        <f t="shared" ref="C29:F29" si="0">SUM(C30:C38)</f>
        <v>100</v>
      </c>
      <c r="D29" s="477">
        <f t="shared" si="0"/>
        <v>189.79</v>
      </c>
      <c r="E29" s="476">
        <f t="shared" si="0"/>
        <v>100</v>
      </c>
      <c r="F29" s="477">
        <f t="shared" si="0"/>
        <v>22.32</v>
      </c>
      <c r="G29" s="478" t="s">
        <v>653</v>
      </c>
      <c r="H29" s="478" t="s">
        <v>653</v>
      </c>
      <c r="I29" s="479">
        <f t="shared" ref="I29:R29" si="1">SUM(I30:I38)</f>
        <v>100</v>
      </c>
      <c r="J29" s="477">
        <f t="shared" si="1"/>
        <v>155.93</v>
      </c>
      <c r="K29" s="479">
        <f t="shared" si="1"/>
        <v>100</v>
      </c>
      <c r="L29" s="477">
        <f t="shared" si="1"/>
        <v>252.77</v>
      </c>
      <c r="M29" s="479">
        <f t="shared" si="1"/>
        <v>100</v>
      </c>
      <c r="N29" s="477">
        <f t="shared" si="1"/>
        <v>30.949999999999996</v>
      </c>
      <c r="O29" s="479">
        <f t="shared" si="1"/>
        <v>100</v>
      </c>
      <c r="P29" s="477">
        <f t="shared" si="1"/>
        <v>0</v>
      </c>
      <c r="Q29" s="479">
        <f t="shared" si="1"/>
        <v>100</v>
      </c>
      <c r="R29" s="477">
        <f t="shared" si="1"/>
        <v>0</v>
      </c>
      <c r="S29" s="480">
        <f>SUM(S30:S38)</f>
        <v>651.76</v>
      </c>
    </row>
    <row r="30" spans="1:19" s="1" customFormat="1">
      <c r="A30" s="423" t="s">
        <v>302</v>
      </c>
      <c r="B30" s="394" t="s">
        <v>598</v>
      </c>
      <c r="C30" s="481">
        <v>0</v>
      </c>
      <c r="D30" s="482">
        <f>$D$27*C30/100</f>
        <v>0</v>
      </c>
      <c r="E30" s="483">
        <v>0</v>
      </c>
      <c r="F30" s="482">
        <f>$F$27*E30/100</f>
        <v>0</v>
      </c>
      <c r="G30" s="484" t="s">
        <v>653</v>
      </c>
      <c r="H30" s="484" t="s">
        <v>653</v>
      </c>
      <c r="I30" s="485">
        <v>0</v>
      </c>
      <c r="J30" s="482">
        <f>$J$27*I30/100</f>
        <v>0</v>
      </c>
      <c r="K30" s="486">
        <v>0</v>
      </c>
      <c r="L30" s="482">
        <f>$L$27*K30/100</f>
        <v>0</v>
      </c>
      <c r="M30" s="487">
        <v>79</v>
      </c>
      <c r="N30" s="482">
        <f>$N$27*M30/100</f>
        <v>24.450499999999998</v>
      </c>
      <c r="O30" s="487">
        <v>0</v>
      </c>
      <c r="P30" s="482">
        <f>$P$27*O30/100</f>
        <v>0</v>
      </c>
      <c r="Q30" s="488">
        <v>0</v>
      </c>
      <c r="R30" s="482">
        <f>$R$27*Q30/100</f>
        <v>0</v>
      </c>
      <c r="S30" s="489">
        <f>SUM(D30,F30,J30,L30,N30,P30,R30)</f>
        <v>24.450499999999998</v>
      </c>
    </row>
    <row r="31" spans="1:19" s="1" customFormat="1">
      <c r="A31" s="423" t="s">
        <v>306</v>
      </c>
      <c r="B31" s="394" t="s">
        <v>656</v>
      </c>
      <c r="C31" s="481">
        <v>3</v>
      </c>
      <c r="D31" s="482">
        <f t="shared" ref="D31:D38" si="2">$D$27*C31/100</f>
        <v>5.6936999999999998</v>
      </c>
      <c r="E31" s="483">
        <v>28</v>
      </c>
      <c r="F31" s="482">
        <f t="shared" ref="F31:F38" si="3">$F$27*E31/100</f>
        <v>6.2496</v>
      </c>
      <c r="G31" s="484" t="s">
        <v>653</v>
      </c>
      <c r="H31" s="484" t="s">
        <v>653</v>
      </c>
      <c r="I31" s="485">
        <v>26</v>
      </c>
      <c r="J31" s="482">
        <f t="shared" ref="J31:J41" si="4">$J$27*I31/100</f>
        <v>40.541800000000002</v>
      </c>
      <c r="K31" s="486">
        <v>8</v>
      </c>
      <c r="L31" s="482">
        <f t="shared" ref="L31:L41" si="5">$L$27*K31/100</f>
        <v>20.221600000000002</v>
      </c>
      <c r="M31" s="487">
        <v>1</v>
      </c>
      <c r="N31" s="482">
        <f t="shared" ref="N31:N38" si="6">$N$27*M31/100</f>
        <v>0.3095</v>
      </c>
      <c r="O31" s="487">
        <v>42</v>
      </c>
      <c r="P31" s="482">
        <f t="shared" ref="P31:P41" si="7">$P$27*O31/100</f>
        <v>0</v>
      </c>
      <c r="Q31" s="488">
        <v>0</v>
      </c>
      <c r="R31" s="482">
        <f t="shared" ref="R31:R41" si="8">$R$27*Q31/100</f>
        <v>0</v>
      </c>
      <c r="S31" s="489">
        <f t="shared" ref="S31:S38" si="9">SUM(D31,F31,J31,L31,N31,P31,R31)</f>
        <v>73.016200000000012</v>
      </c>
    </row>
    <row r="32" spans="1:19" s="1" customFormat="1">
      <c r="A32" s="423" t="s">
        <v>673</v>
      </c>
      <c r="B32" s="394" t="s">
        <v>606</v>
      </c>
      <c r="C32" s="481">
        <v>1</v>
      </c>
      <c r="D32" s="482">
        <f t="shared" si="2"/>
        <v>1.8978999999999999</v>
      </c>
      <c r="E32" s="483">
        <v>3</v>
      </c>
      <c r="F32" s="482">
        <f t="shared" si="3"/>
        <v>0.66960000000000008</v>
      </c>
      <c r="G32" s="484" t="s">
        <v>653</v>
      </c>
      <c r="H32" s="484" t="s">
        <v>653</v>
      </c>
      <c r="I32" s="485">
        <v>1</v>
      </c>
      <c r="J32" s="482">
        <f t="shared" si="4"/>
        <v>1.5593000000000001</v>
      </c>
      <c r="K32" s="486">
        <v>4</v>
      </c>
      <c r="L32" s="482">
        <f t="shared" si="5"/>
        <v>10.110800000000001</v>
      </c>
      <c r="M32" s="487">
        <v>0</v>
      </c>
      <c r="N32" s="482">
        <f t="shared" si="6"/>
        <v>0</v>
      </c>
      <c r="O32" s="487">
        <v>0</v>
      </c>
      <c r="P32" s="482">
        <f t="shared" si="7"/>
        <v>0</v>
      </c>
      <c r="Q32" s="488">
        <v>0</v>
      </c>
      <c r="R32" s="482">
        <f t="shared" si="8"/>
        <v>0</v>
      </c>
      <c r="S32" s="489">
        <f t="shared" si="9"/>
        <v>14.2376</v>
      </c>
    </row>
    <row r="33" spans="1:19" s="1" customFormat="1">
      <c r="A33" s="423" t="s">
        <v>674</v>
      </c>
      <c r="B33" s="394" t="s">
        <v>575</v>
      </c>
      <c r="C33" s="481">
        <v>0</v>
      </c>
      <c r="D33" s="482">
        <f t="shared" si="2"/>
        <v>0</v>
      </c>
      <c r="E33" s="483">
        <v>0</v>
      </c>
      <c r="F33" s="482">
        <f t="shared" si="3"/>
        <v>0</v>
      </c>
      <c r="G33" s="484" t="s">
        <v>653</v>
      </c>
      <c r="H33" s="484" t="s">
        <v>653</v>
      </c>
      <c r="I33" s="485">
        <v>0</v>
      </c>
      <c r="J33" s="482">
        <f t="shared" si="4"/>
        <v>0</v>
      </c>
      <c r="K33" s="486">
        <v>28</v>
      </c>
      <c r="L33" s="482">
        <f t="shared" si="5"/>
        <v>70.775599999999997</v>
      </c>
      <c r="M33" s="487">
        <v>1</v>
      </c>
      <c r="N33" s="482">
        <f t="shared" si="6"/>
        <v>0.3095</v>
      </c>
      <c r="O33" s="487">
        <v>0</v>
      </c>
      <c r="P33" s="482">
        <f t="shared" si="7"/>
        <v>0</v>
      </c>
      <c r="Q33" s="488">
        <v>0</v>
      </c>
      <c r="R33" s="482">
        <f t="shared" si="8"/>
        <v>0</v>
      </c>
      <c r="S33" s="489">
        <f t="shared" si="9"/>
        <v>71.085099999999997</v>
      </c>
    </row>
    <row r="34" spans="1:19" s="1" customFormat="1">
      <c r="A34" s="423" t="s">
        <v>675</v>
      </c>
      <c r="B34" s="394" t="s">
        <v>659</v>
      </c>
      <c r="C34" s="481">
        <v>1</v>
      </c>
      <c r="D34" s="482">
        <f t="shared" si="2"/>
        <v>1.8978999999999999</v>
      </c>
      <c r="E34" s="483">
        <v>7</v>
      </c>
      <c r="F34" s="482">
        <f t="shared" si="3"/>
        <v>1.5624</v>
      </c>
      <c r="G34" s="484" t="s">
        <v>653</v>
      </c>
      <c r="H34" s="484" t="s">
        <v>653</v>
      </c>
      <c r="I34" s="485">
        <v>12</v>
      </c>
      <c r="J34" s="482">
        <f t="shared" si="4"/>
        <v>18.711600000000001</v>
      </c>
      <c r="K34" s="486">
        <v>28</v>
      </c>
      <c r="L34" s="482">
        <f t="shared" si="5"/>
        <v>70.775599999999997</v>
      </c>
      <c r="M34" s="487">
        <v>2</v>
      </c>
      <c r="N34" s="482">
        <f t="shared" si="6"/>
        <v>0.61899999999999999</v>
      </c>
      <c r="O34" s="487">
        <v>0</v>
      </c>
      <c r="P34" s="482">
        <f t="shared" si="7"/>
        <v>0</v>
      </c>
      <c r="Q34" s="488">
        <v>0</v>
      </c>
      <c r="R34" s="482">
        <f t="shared" si="8"/>
        <v>0</v>
      </c>
      <c r="S34" s="489">
        <f t="shared" si="9"/>
        <v>93.566499999999991</v>
      </c>
    </row>
    <row r="35" spans="1:19" s="1" customFormat="1">
      <c r="A35" s="423" t="s">
        <v>676</v>
      </c>
      <c r="B35" s="394" t="s">
        <v>579</v>
      </c>
      <c r="C35" s="481">
        <v>46</v>
      </c>
      <c r="D35" s="482">
        <f t="shared" si="2"/>
        <v>87.303399999999996</v>
      </c>
      <c r="E35" s="483">
        <v>49</v>
      </c>
      <c r="F35" s="482">
        <f t="shared" si="3"/>
        <v>10.9368</v>
      </c>
      <c r="G35" s="484" t="s">
        <v>653</v>
      </c>
      <c r="H35" s="484" t="s">
        <v>653</v>
      </c>
      <c r="I35" s="485">
        <v>61</v>
      </c>
      <c r="J35" s="482">
        <f t="shared" si="4"/>
        <v>95.1173</v>
      </c>
      <c r="K35" s="486">
        <v>30</v>
      </c>
      <c r="L35" s="482">
        <f t="shared" si="5"/>
        <v>75.831000000000003</v>
      </c>
      <c r="M35" s="487">
        <v>16</v>
      </c>
      <c r="N35" s="482">
        <f t="shared" si="6"/>
        <v>4.952</v>
      </c>
      <c r="O35" s="487">
        <v>58</v>
      </c>
      <c r="P35" s="482">
        <f t="shared" si="7"/>
        <v>0</v>
      </c>
      <c r="Q35" s="488">
        <v>100</v>
      </c>
      <c r="R35" s="482">
        <f t="shared" si="8"/>
        <v>0</v>
      </c>
      <c r="S35" s="489">
        <f t="shared" si="9"/>
        <v>274.14050000000003</v>
      </c>
    </row>
    <row r="36" spans="1:19" s="1" customFormat="1">
      <c r="A36" s="423" t="s">
        <v>677</v>
      </c>
      <c r="B36" s="394" t="s">
        <v>585</v>
      </c>
      <c r="C36" s="481">
        <v>49</v>
      </c>
      <c r="D36" s="482">
        <f t="shared" si="2"/>
        <v>92.997099999999989</v>
      </c>
      <c r="E36" s="483">
        <v>13</v>
      </c>
      <c r="F36" s="482">
        <f t="shared" si="3"/>
        <v>2.9016000000000002</v>
      </c>
      <c r="G36" s="484" t="s">
        <v>653</v>
      </c>
      <c r="H36" s="484" t="s">
        <v>653</v>
      </c>
      <c r="I36" s="485">
        <v>0</v>
      </c>
      <c r="J36" s="482">
        <f t="shared" si="4"/>
        <v>0</v>
      </c>
      <c r="K36" s="486">
        <v>2</v>
      </c>
      <c r="L36" s="482">
        <f t="shared" si="5"/>
        <v>5.0554000000000006</v>
      </c>
      <c r="M36" s="487">
        <v>1</v>
      </c>
      <c r="N36" s="482">
        <f t="shared" si="6"/>
        <v>0.3095</v>
      </c>
      <c r="O36" s="487">
        <v>0</v>
      </c>
      <c r="P36" s="482">
        <f t="shared" si="7"/>
        <v>0</v>
      </c>
      <c r="Q36" s="488">
        <v>0</v>
      </c>
      <c r="R36" s="482">
        <f t="shared" si="8"/>
        <v>0</v>
      </c>
      <c r="S36" s="489">
        <f t="shared" si="9"/>
        <v>101.2636</v>
      </c>
    </row>
    <row r="37" spans="1:19" s="1" customFormat="1">
      <c r="A37" s="423" t="s">
        <v>678</v>
      </c>
      <c r="B37" s="394" t="s">
        <v>663</v>
      </c>
      <c r="C37" s="481">
        <v>0</v>
      </c>
      <c r="D37" s="482">
        <f t="shared" si="2"/>
        <v>0</v>
      </c>
      <c r="E37" s="483">
        <v>0</v>
      </c>
      <c r="F37" s="482">
        <f t="shared" si="3"/>
        <v>0</v>
      </c>
      <c r="G37" s="484" t="s">
        <v>653</v>
      </c>
      <c r="H37" s="484" t="s">
        <v>653</v>
      </c>
      <c r="I37" s="485">
        <v>0</v>
      </c>
      <c r="J37" s="482">
        <f t="shared" si="4"/>
        <v>0</v>
      </c>
      <c r="K37" s="486">
        <v>0</v>
      </c>
      <c r="L37" s="482">
        <f t="shared" si="5"/>
        <v>0</v>
      </c>
      <c r="M37" s="487">
        <v>0</v>
      </c>
      <c r="N37" s="482">
        <f t="shared" si="6"/>
        <v>0</v>
      </c>
      <c r="O37" s="487">
        <v>0</v>
      </c>
      <c r="P37" s="482">
        <f t="shared" si="7"/>
        <v>0</v>
      </c>
      <c r="Q37" s="488">
        <v>0</v>
      </c>
      <c r="R37" s="482">
        <f t="shared" si="8"/>
        <v>0</v>
      </c>
      <c r="S37" s="489">
        <f t="shared" si="9"/>
        <v>0</v>
      </c>
    </row>
    <row r="38" spans="1:19" s="1" customFormat="1" ht="15.75" thickBot="1">
      <c r="A38" s="439" t="s">
        <v>679</v>
      </c>
      <c r="B38" s="440" t="s">
        <v>596</v>
      </c>
      <c r="C38" s="490">
        <v>0</v>
      </c>
      <c r="D38" s="491">
        <f t="shared" si="2"/>
        <v>0</v>
      </c>
      <c r="E38" s="492">
        <v>0</v>
      </c>
      <c r="F38" s="491">
        <f t="shared" si="3"/>
        <v>0</v>
      </c>
      <c r="G38" s="493" t="s">
        <v>653</v>
      </c>
      <c r="H38" s="493" t="s">
        <v>653</v>
      </c>
      <c r="I38" s="494">
        <v>0</v>
      </c>
      <c r="J38" s="491">
        <f t="shared" si="4"/>
        <v>0</v>
      </c>
      <c r="K38" s="495">
        <v>0</v>
      </c>
      <c r="L38" s="491">
        <f t="shared" si="5"/>
        <v>0</v>
      </c>
      <c r="M38" s="496">
        <v>0</v>
      </c>
      <c r="N38" s="491">
        <f t="shared" si="6"/>
        <v>0</v>
      </c>
      <c r="O38" s="496">
        <v>0</v>
      </c>
      <c r="P38" s="491">
        <f t="shared" si="7"/>
        <v>0</v>
      </c>
      <c r="Q38" s="497">
        <v>0</v>
      </c>
      <c r="R38" s="491">
        <f t="shared" si="8"/>
        <v>0</v>
      </c>
      <c r="S38" s="489">
        <f t="shared" si="9"/>
        <v>0</v>
      </c>
    </row>
    <row r="39" spans="1:19" s="1" customFormat="1" ht="26.25" thickTop="1">
      <c r="A39" s="348" t="s">
        <v>354</v>
      </c>
      <c r="B39" s="449" t="s">
        <v>680</v>
      </c>
      <c r="C39" s="498">
        <f t="shared" ref="C39:E39" si="10">SUM(C40,C41)</f>
        <v>0</v>
      </c>
      <c r="D39" s="499">
        <f t="shared" si="10"/>
        <v>0</v>
      </c>
      <c r="E39" s="498">
        <f t="shared" si="10"/>
        <v>0</v>
      </c>
      <c r="F39" s="499">
        <f>SUM(F40,F41)</f>
        <v>0</v>
      </c>
      <c r="G39" s="500" t="s">
        <v>653</v>
      </c>
      <c r="H39" s="500" t="s">
        <v>653</v>
      </c>
      <c r="I39" s="501">
        <f t="shared" ref="I39:R39" si="11">SUM(I40,I41)</f>
        <v>0</v>
      </c>
      <c r="J39" s="499">
        <f t="shared" si="11"/>
        <v>0</v>
      </c>
      <c r="K39" s="501">
        <f t="shared" si="11"/>
        <v>0</v>
      </c>
      <c r="L39" s="499">
        <f t="shared" si="11"/>
        <v>0</v>
      </c>
      <c r="M39" s="501">
        <f t="shared" si="11"/>
        <v>0</v>
      </c>
      <c r="N39" s="499">
        <f t="shared" si="11"/>
        <v>0</v>
      </c>
      <c r="O39" s="501">
        <f t="shared" si="11"/>
        <v>0</v>
      </c>
      <c r="P39" s="499">
        <f t="shared" si="11"/>
        <v>0</v>
      </c>
      <c r="Q39" s="501">
        <f t="shared" si="11"/>
        <v>0</v>
      </c>
      <c r="R39" s="499">
        <f t="shared" si="11"/>
        <v>0</v>
      </c>
      <c r="S39" s="502">
        <f>SUM(S40,S41)</f>
        <v>0</v>
      </c>
    </row>
    <row r="40" spans="1:19" s="1" customFormat="1">
      <c r="A40" s="423" t="s">
        <v>387</v>
      </c>
      <c r="B40" s="394" t="s">
        <v>667</v>
      </c>
      <c r="C40" s="481">
        <v>0</v>
      </c>
      <c r="D40" s="482">
        <f>$D$27*C40/100</f>
        <v>0</v>
      </c>
      <c r="E40" s="483">
        <v>0</v>
      </c>
      <c r="F40" s="482">
        <f>$F$27*E40/100</f>
        <v>0</v>
      </c>
      <c r="G40" s="484" t="s">
        <v>653</v>
      </c>
      <c r="H40" s="484" t="s">
        <v>653</v>
      </c>
      <c r="I40" s="485">
        <v>0</v>
      </c>
      <c r="J40" s="482">
        <f t="shared" si="4"/>
        <v>0</v>
      </c>
      <c r="K40" s="486">
        <v>0</v>
      </c>
      <c r="L40" s="482">
        <f t="shared" si="5"/>
        <v>0</v>
      </c>
      <c r="M40" s="487">
        <v>0</v>
      </c>
      <c r="N40" s="482">
        <f>$N$27*M40/100</f>
        <v>0</v>
      </c>
      <c r="O40" s="487">
        <v>0</v>
      </c>
      <c r="P40" s="482">
        <f t="shared" si="7"/>
        <v>0</v>
      </c>
      <c r="Q40" s="488">
        <v>0</v>
      </c>
      <c r="R40" s="482">
        <f t="shared" si="8"/>
        <v>0</v>
      </c>
      <c r="S40" s="503">
        <f>SUM(D40,F40,J40,L40,N40,P40,R40)</f>
        <v>0</v>
      </c>
    </row>
    <row r="41" spans="1:19" s="1" customFormat="1" ht="15.75" thickBot="1">
      <c r="A41" s="439" t="s">
        <v>681</v>
      </c>
      <c r="B41" s="440" t="s">
        <v>669</v>
      </c>
      <c r="C41" s="490">
        <v>0</v>
      </c>
      <c r="D41" s="491">
        <f>$D$27*C41/100</f>
        <v>0</v>
      </c>
      <c r="E41" s="492">
        <v>0</v>
      </c>
      <c r="F41" s="482">
        <f>$F$27*E41/100</f>
        <v>0</v>
      </c>
      <c r="G41" s="493" t="s">
        <v>653</v>
      </c>
      <c r="H41" s="493" t="s">
        <v>653</v>
      </c>
      <c r="I41" s="494">
        <v>0</v>
      </c>
      <c r="J41" s="482">
        <f t="shared" si="4"/>
        <v>0</v>
      </c>
      <c r="K41" s="495">
        <v>0</v>
      </c>
      <c r="L41" s="482">
        <f t="shared" si="5"/>
        <v>0</v>
      </c>
      <c r="M41" s="496">
        <v>0</v>
      </c>
      <c r="N41" s="482">
        <f>$N$27*M41/100</f>
        <v>0</v>
      </c>
      <c r="O41" s="496">
        <v>0</v>
      </c>
      <c r="P41" s="482">
        <f t="shared" si="7"/>
        <v>0</v>
      </c>
      <c r="Q41" s="497">
        <v>0</v>
      </c>
      <c r="R41" s="482">
        <f t="shared" si="8"/>
        <v>0</v>
      </c>
      <c r="S41" s="503">
        <f>SUM(D41,F41,J41,L41,N41,P41,R41)</f>
        <v>0</v>
      </c>
    </row>
    <row r="42" spans="1:19" s="1" customFormat="1" ht="31.5" customHeight="1" thickTop="1" thickBot="1">
      <c r="A42" s="504" t="s">
        <v>364</v>
      </c>
      <c r="B42" s="505" t="s">
        <v>682</v>
      </c>
      <c r="C42" s="506">
        <f>SUM(C45:C53,C55,C56)</f>
        <v>100.00000000000001</v>
      </c>
      <c r="D42" s="507">
        <v>0</v>
      </c>
      <c r="E42" s="506">
        <f>SUM(E45:E53,E55,E56)</f>
        <v>100.00000000000001</v>
      </c>
      <c r="F42" s="507">
        <v>0</v>
      </c>
      <c r="G42" s="508" t="s">
        <v>653</v>
      </c>
      <c r="H42" s="509" t="s">
        <v>653</v>
      </c>
      <c r="I42" s="510">
        <f>SUM(I45:I53,I55,I56)</f>
        <v>99.999999999999986</v>
      </c>
      <c r="J42" s="511">
        <v>14.51</v>
      </c>
      <c r="K42" s="510">
        <f>SUM(K45:K53,K55,K56)</f>
        <v>100.00000000000001</v>
      </c>
      <c r="L42" s="511">
        <v>9.2200000000000006</v>
      </c>
      <c r="M42" s="510">
        <f>SUM(M45:M53,M55,M56)</f>
        <v>99.999999999999957</v>
      </c>
      <c r="N42" s="507">
        <v>20.309999999999999</v>
      </c>
      <c r="O42" s="510">
        <f>SUM(O45:O53,O55,O56)</f>
        <v>100</v>
      </c>
      <c r="P42" s="511">
        <v>15.78</v>
      </c>
      <c r="Q42" s="510">
        <f>SUM(Q45:Q53,Q55,Q56)</f>
        <v>0</v>
      </c>
      <c r="R42" s="512">
        <v>0</v>
      </c>
      <c r="S42" s="513">
        <f>SUM(D42,F42,J42,L42,N42,P42,R42)</f>
        <v>59.82</v>
      </c>
    </row>
    <row r="43" spans="1:19" s="1" customFormat="1" ht="21.75" customHeight="1" thickTop="1">
      <c r="A43" s="1039" t="s">
        <v>683</v>
      </c>
      <c r="B43" s="1040"/>
      <c r="C43" s="1041" t="s">
        <v>684</v>
      </c>
      <c r="D43" s="1042"/>
      <c r="E43" s="1042"/>
      <c r="F43" s="1042"/>
      <c r="G43" s="1042"/>
      <c r="H43" s="1042"/>
      <c r="I43" s="1042"/>
      <c r="J43" s="1042"/>
      <c r="K43" s="1042"/>
      <c r="L43" s="1042"/>
      <c r="M43" s="1042"/>
      <c r="N43" s="1042"/>
      <c r="O43" s="1042"/>
      <c r="P43" s="1042"/>
      <c r="Q43" s="1042"/>
      <c r="R43" s="1042"/>
      <c r="S43" s="1043"/>
    </row>
    <row r="44" spans="1:19" s="1" customFormat="1" ht="25.5">
      <c r="A44" s="474" t="s">
        <v>165</v>
      </c>
      <c r="B44" s="475" t="s">
        <v>685</v>
      </c>
      <c r="C44" s="476">
        <f t="shared" ref="C44:F44" si="12">SUM(C45:C53)</f>
        <v>87.835543056113579</v>
      </c>
      <c r="D44" s="477">
        <f t="shared" si="12"/>
        <v>0</v>
      </c>
      <c r="E44" s="476">
        <f t="shared" si="12"/>
        <v>99.908402179437189</v>
      </c>
      <c r="F44" s="477">
        <f t="shared" si="12"/>
        <v>0</v>
      </c>
      <c r="G44" s="478" t="s">
        <v>653</v>
      </c>
      <c r="H44" s="478" t="s">
        <v>653</v>
      </c>
      <c r="I44" s="479">
        <f t="shared" ref="I44:R44" si="13">SUM(I45:I53)</f>
        <v>87.20343977126393</v>
      </c>
      <c r="J44" s="477">
        <f t="shared" si="13"/>
        <v>12.653219110810397</v>
      </c>
      <c r="K44" s="479">
        <f t="shared" si="13"/>
        <v>100.00000000000001</v>
      </c>
      <c r="L44" s="477">
        <f t="shared" si="13"/>
        <v>9.2200000000000006</v>
      </c>
      <c r="M44" s="479">
        <f t="shared" si="13"/>
        <v>90.797773654916469</v>
      </c>
      <c r="N44" s="477">
        <f t="shared" si="13"/>
        <v>18.441027829313537</v>
      </c>
      <c r="O44" s="479">
        <f t="shared" si="13"/>
        <v>100</v>
      </c>
      <c r="P44" s="477">
        <f t="shared" si="13"/>
        <v>15.780000000000001</v>
      </c>
      <c r="Q44" s="479">
        <f t="shared" si="13"/>
        <v>0</v>
      </c>
      <c r="R44" s="477">
        <f t="shared" si="13"/>
        <v>0</v>
      </c>
      <c r="S44" s="480">
        <f>SUM(S45:S53)</f>
        <v>56.094246940123938</v>
      </c>
    </row>
    <row r="45" spans="1:19" s="1" customFormat="1">
      <c r="A45" s="514" t="s">
        <v>167</v>
      </c>
      <c r="B45" s="394" t="s">
        <v>598</v>
      </c>
      <c r="C45" s="515">
        <f t="shared" ref="C45:C53" si="14">IF($D$13+$D$27=0,0,(D15+D30)/($D$13+$D$27)*100)</f>
        <v>0</v>
      </c>
      <c r="D45" s="516">
        <f>$D$42*C45/100</f>
        <v>0</v>
      </c>
      <c r="E45" s="515">
        <f t="shared" ref="E45:E53" si="15">IF($F$13+$F$27=0,0,(F15+F30)/($F$13+$F$27)*100)</f>
        <v>0</v>
      </c>
      <c r="F45" s="516">
        <f>$F$42*E45/100</f>
        <v>0</v>
      </c>
      <c r="G45" s="500" t="s">
        <v>653</v>
      </c>
      <c r="H45" s="500" t="s">
        <v>653</v>
      </c>
      <c r="I45" s="517">
        <f t="shared" ref="I45:I53" si="16">IF($J$13+$J$27=0,0,(J15+J30)/($J$13+$J$27)*100)</f>
        <v>0</v>
      </c>
      <c r="J45" s="516">
        <f>$J$42*I45/100</f>
        <v>0</v>
      </c>
      <c r="K45" s="517">
        <f t="shared" ref="K45:K53" si="17">IF($L$13+$L$27=0,0,(L15+L30)/($L$13+$L$27)*100)</f>
        <v>0</v>
      </c>
      <c r="L45" s="516">
        <f>$L$42*K45/100</f>
        <v>0</v>
      </c>
      <c r="M45" s="517">
        <f t="shared" ref="M45:M53" si="18">IF($N$13+$N$27=0,0,(N15+N30)/($N$13+$N$27)*100)</f>
        <v>71.607050092764354</v>
      </c>
      <c r="N45" s="516">
        <f>$N$42*M45/100</f>
        <v>14.54339187384044</v>
      </c>
      <c r="O45" s="517">
        <f t="shared" ref="O45:O53" si="19">IF($P$13+$P$27=0,0,(P15+P30)/($P$13+$P$27)*100)</f>
        <v>0</v>
      </c>
      <c r="P45" s="516">
        <f>$P$42*O45/100</f>
        <v>0</v>
      </c>
      <c r="Q45" s="517">
        <f t="shared" ref="Q45:Q53" si="20">IF($R$13+$R$27=0,0,(R15+R30)/($R$13+$R$27)*100)</f>
        <v>0</v>
      </c>
      <c r="R45" s="516">
        <f>$R$42*Q45/100</f>
        <v>0</v>
      </c>
      <c r="S45" s="518">
        <f>SUM(D45,F45,J45,L45,N45,P45,R45)</f>
        <v>14.54339187384044</v>
      </c>
    </row>
    <row r="46" spans="1:19" s="1" customFormat="1">
      <c r="A46" s="423" t="s">
        <v>485</v>
      </c>
      <c r="B46" s="394" t="s">
        <v>656</v>
      </c>
      <c r="C46" s="515">
        <f t="shared" si="14"/>
        <v>2.9657800991027186</v>
      </c>
      <c r="D46" s="516">
        <f t="shared" ref="D46:D56" si="21">$D$42*C46/100</f>
        <v>0</v>
      </c>
      <c r="E46" s="515">
        <f t="shared" si="15"/>
        <v>28.332068692455888</v>
      </c>
      <c r="F46" s="516">
        <f t="shared" ref="F46:F56" si="22">$F$42*E46/100</f>
        <v>0</v>
      </c>
      <c r="G46" s="484" t="s">
        <v>653</v>
      </c>
      <c r="H46" s="484" t="s">
        <v>653</v>
      </c>
      <c r="I46" s="517">
        <f t="shared" si="16"/>
        <v>22.662286924067484</v>
      </c>
      <c r="J46" s="516">
        <f t="shared" ref="J46:J56" si="23">$J$42*I46/100</f>
        <v>3.2882978326821917</v>
      </c>
      <c r="K46" s="517">
        <f t="shared" si="17"/>
        <v>7.6446393467412683</v>
      </c>
      <c r="L46" s="516">
        <f t="shared" ref="L46:L56" si="24">$L$42*K46/100</f>
        <v>0.70483574776954494</v>
      </c>
      <c r="M46" s="517">
        <f t="shared" si="18"/>
        <v>1.1647495361781075</v>
      </c>
      <c r="N46" s="516">
        <f t="shared" ref="N46:N56" si="25">$N$42*M46/100</f>
        <v>0.23656063079777362</v>
      </c>
      <c r="O46" s="517">
        <f t="shared" si="19"/>
        <v>41.949910554561718</v>
      </c>
      <c r="P46" s="516">
        <f t="shared" ref="P46:P56" si="26">$P$42*O46/100</f>
        <v>6.6196958855098389</v>
      </c>
      <c r="Q46" s="517">
        <f t="shared" si="20"/>
        <v>0</v>
      </c>
      <c r="R46" s="516">
        <f t="shared" ref="R46:R56" si="27">$R$42*Q46/100</f>
        <v>0</v>
      </c>
      <c r="S46" s="518">
        <f t="shared" ref="S46:S56" si="28">SUM(D46,F46,J46,L46,N46,P46,R46)</f>
        <v>10.84939009675935</v>
      </c>
    </row>
    <row r="47" spans="1:19" s="1" customFormat="1">
      <c r="A47" s="423" t="s">
        <v>686</v>
      </c>
      <c r="B47" s="394" t="s">
        <v>606</v>
      </c>
      <c r="C47" s="515">
        <f t="shared" si="14"/>
        <v>0.51736440337484935</v>
      </c>
      <c r="D47" s="516">
        <f t="shared" si="21"/>
        <v>0</v>
      </c>
      <c r="E47" s="515">
        <f t="shared" si="15"/>
        <v>2.9878381732439818</v>
      </c>
      <c r="F47" s="516">
        <f t="shared" si="22"/>
        <v>0</v>
      </c>
      <c r="G47" s="484" t="s">
        <v>653</v>
      </c>
      <c r="H47" s="484" t="s">
        <v>653</v>
      </c>
      <c r="I47" s="517">
        <f t="shared" si="16"/>
        <v>0.57605255691119028</v>
      </c>
      <c r="J47" s="516">
        <f t="shared" si="23"/>
        <v>8.3585226007813707E-2</v>
      </c>
      <c r="K47" s="517">
        <f t="shared" si="17"/>
        <v>3.8223196733706342</v>
      </c>
      <c r="L47" s="516">
        <f t="shared" si="24"/>
        <v>0.35241787388477247</v>
      </c>
      <c r="M47" s="517">
        <f t="shared" si="18"/>
        <v>0.29684601113172537</v>
      </c>
      <c r="N47" s="516">
        <f t="shared" si="25"/>
        <v>6.0289424860853418E-2</v>
      </c>
      <c r="O47" s="517">
        <f t="shared" si="19"/>
        <v>0</v>
      </c>
      <c r="P47" s="516">
        <f t="shared" si="26"/>
        <v>0</v>
      </c>
      <c r="Q47" s="517">
        <f t="shared" si="20"/>
        <v>0</v>
      </c>
      <c r="R47" s="516">
        <f t="shared" si="27"/>
        <v>0</v>
      </c>
      <c r="S47" s="518">
        <f t="shared" si="28"/>
        <v>0.4962925247534396</v>
      </c>
    </row>
    <row r="48" spans="1:19" s="1" customFormat="1">
      <c r="A48" s="423" t="s">
        <v>687</v>
      </c>
      <c r="B48" s="394" t="s">
        <v>575</v>
      </c>
      <c r="C48" s="515">
        <f t="shared" si="14"/>
        <v>0</v>
      </c>
      <c r="D48" s="516">
        <f t="shared" si="21"/>
        <v>0</v>
      </c>
      <c r="E48" s="515">
        <f t="shared" si="15"/>
        <v>0</v>
      </c>
      <c r="F48" s="516">
        <f t="shared" si="22"/>
        <v>0</v>
      </c>
      <c r="G48" s="484" t="s">
        <v>653</v>
      </c>
      <c r="H48" s="484" t="s">
        <v>653</v>
      </c>
      <c r="I48" s="517">
        <f t="shared" si="16"/>
        <v>8.7303839186328225E-2</v>
      </c>
      <c r="J48" s="516">
        <f t="shared" si="23"/>
        <v>1.2667787065936225E-2</v>
      </c>
      <c r="K48" s="517">
        <f t="shared" si="17"/>
        <v>26.756237713594437</v>
      </c>
      <c r="L48" s="516">
        <f t="shared" si="24"/>
        <v>2.4669251171934072</v>
      </c>
      <c r="M48" s="517">
        <f t="shared" si="18"/>
        <v>0.67495361781076058</v>
      </c>
      <c r="N48" s="516">
        <f t="shared" si="25"/>
        <v>0.13708307977736547</v>
      </c>
      <c r="O48" s="517">
        <f t="shared" si="19"/>
        <v>0</v>
      </c>
      <c r="P48" s="516">
        <f t="shared" si="26"/>
        <v>0</v>
      </c>
      <c r="Q48" s="517">
        <f t="shared" si="20"/>
        <v>0</v>
      </c>
      <c r="R48" s="516">
        <f t="shared" si="27"/>
        <v>0</v>
      </c>
      <c r="S48" s="518">
        <f t="shared" si="28"/>
        <v>2.6166759840367093</v>
      </c>
    </row>
    <row r="49" spans="1:19" s="1" customFormat="1">
      <c r="A49" s="423" t="s">
        <v>688</v>
      </c>
      <c r="B49" s="394" t="s">
        <v>659</v>
      </c>
      <c r="C49" s="515">
        <f t="shared" si="14"/>
        <v>0.39736976027855897</v>
      </c>
      <c r="D49" s="516">
        <f t="shared" si="21"/>
        <v>0</v>
      </c>
      <c r="E49" s="515">
        <f t="shared" si="15"/>
        <v>6.8002458367313183</v>
      </c>
      <c r="F49" s="516">
        <f t="shared" si="22"/>
        <v>0</v>
      </c>
      <c r="G49" s="484" t="s">
        <v>653</v>
      </c>
      <c r="H49" s="484" t="s">
        <v>653</v>
      </c>
      <c r="I49" s="517">
        <f t="shared" si="16"/>
        <v>10.503001069472031</v>
      </c>
      <c r="J49" s="516">
        <f t="shared" si="23"/>
        <v>1.5239854551803915</v>
      </c>
      <c r="K49" s="517">
        <f t="shared" si="17"/>
        <v>26.756237713594437</v>
      </c>
      <c r="L49" s="516">
        <f t="shared" si="24"/>
        <v>2.4669251171934072</v>
      </c>
      <c r="M49" s="517">
        <f t="shared" si="18"/>
        <v>2.0103896103896095</v>
      </c>
      <c r="N49" s="516">
        <f t="shared" si="25"/>
        <v>0.40831012987012971</v>
      </c>
      <c r="O49" s="517">
        <f t="shared" si="19"/>
        <v>0</v>
      </c>
      <c r="P49" s="516">
        <f t="shared" si="26"/>
        <v>0</v>
      </c>
      <c r="Q49" s="517">
        <f t="shared" si="20"/>
        <v>0</v>
      </c>
      <c r="R49" s="516">
        <f t="shared" si="27"/>
        <v>0</v>
      </c>
      <c r="S49" s="518">
        <f t="shared" si="28"/>
        <v>4.3992207022439285</v>
      </c>
    </row>
    <row r="50" spans="1:19" s="1" customFormat="1">
      <c r="A50" s="423" t="s">
        <v>689</v>
      </c>
      <c r="B50" s="394" t="s">
        <v>579</v>
      </c>
      <c r="C50" s="515">
        <f t="shared" si="14"/>
        <v>40.941925806883624</v>
      </c>
      <c r="D50" s="516">
        <f t="shared" si="21"/>
        <v>0</v>
      </c>
      <c r="E50" s="515">
        <f t="shared" si="15"/>
        <v>48.874044132420899</v>
      </c>
      <c r="F50" s="516">
        <f t="shared" si="22"/>
        <v>0</v>
      </c>
      <c r="G50" s="484" t="s">
        <v>653</v>
      </c>
      <c r="H50" s="484" t="s">
        <v>653</v>
      </c>
      <c r="I50" s="517">
        <f t="shared" si="16"/>
        <v>53.374795381626903</v>
      </c>
      <c r="J50" s="516">
        <f t="shared" si="23"/>
        <v>7.7446828098740639</v>
      </c>
      <c r="K50" s="517">
        <f t="shared" si="17"/>
        <v>28.667397550279755</v>
      </c>
      <c r="L50" s="516">
        <f t="shared" si="24"/>
        <v>2.6431340541357935</v>
      </c>
      <c r="M50" s="517">
        <f t="shared" si="18"/>
        <v>14.376252319109458</v>
      </c>
      <c r="N50" s="516">
        <f t="shared" si="25"/>
        <v>2.9198168460111309</v>
      </c>
      <c r="O50" s="517">
        <f t="shared" si="19"/>
        <v>58.050089445438289</v>
      </c>
      <c r="P50" s="516">
        <f t="shared" si="26"/>
        <v>9.1603041144901614</v>
      </c>
      <c r="Q50" s="517">
        <f t="shared" si="20"/>
        <v>0</v>
      </c>
      <c r="R50" s="516">
        <f t="shared" si="27"/>
        <v>0</v>
      </c>
      <c r="S50" s="518">
        <f t="shared" si="28"/>
        <v>22.467937824511147</v>
      </c>
    </row>
    <row r="51" spans="1:19" s="1" customFormat="1">
      <c r="A51" s="423" t="s">
        <v>690</v>
      </c>
      <c r="B51" s="394" t="s">
        <v>585</v>
      </c>
      <c r="C51" s="515">
        <f t="shared" si="14"/>
        <v>43.013102986473825</v>
      </c>
      <c r="D51" s="516">
        <f t="shared" si="21"/>
        <v>0</v>
      </c>
      <c r="E51" s="515">
        <f t="shared" si="15"/>
        <v>12.914205344585092</v>
      </c>
      <c r="F51" s="516">
        <f t="shared" si="22"/>
        <v>0</v>
      </c>
      <c r="G51" s="484" t="s">
        <v>653</v>
      </c>
      <c r="H51" s="484" t="s">
        <v>653</v>
      </c>
      <c r="I51" s="517">
        <f t="shared" si="16"/>
        <v>0</v>
      </c>
      <c r="J51" s="516">
        <f t="shared" si="23"/>
        <v>0</v>
      </c>
      <c r="K51" s="517">
        <f t="shared" si="17"/>
        <v>1.9111598366853171</v>
      </c>
      <c r="L51" s="516">
        <f t="shared" si="24"/>
        <v>0.17620893694238624</v>
      </c>
      <c r="M51" s="517">
        <f t="shared" si="18"/>
        <v>0.66753246753246731</v>
      </c>
      <c r="N51" s="516">
        <f t="shared" si="25"/>
        <v>0.13557584415584409</v>
      </c>
      <c r="O51" s="517">
        <f t="shared" si="19"/>
        <v>0</v>
      </c>
      <c r="P51" s="516">
        <f t="shared" si="26"/>
        <v>0</v>
      </c>
      <c r="Q51" s="517">
        <f t="shared" si="20"/>
        <v>0</v>
      </c>
      <c r="R51" s="516">
        <f t="shared" si="27"/>
        <v>0</v>
      </c>
      <c r="S51" s="518">
        <f t="shared" si="28"/>
        <v>0.31178478109823032</v>
      </c>
    </row>
    <row r="52" spans="1:19" s="1" customFormat="1">
      <c r="A52" s="423" t="s">
        <v>691</v>
      </c>
      <c r="B52" s="394" t="s">
        <v>663</v>
      </c>
      <c r="C52" s="515">
        <f t="shared" si="14"/>
        <v>0</v>
      </c>
      <c r="D52" s="516">
        <f t="shared" si="21"/>
        <v>0</v>
      </c>
      <c r="E52" s="515">
        <f t="shared" si="15"/>
        <v>0</v>
      </c>
      <c r="F52" s="516">
        <f t="shared" si="22"/>
        <v>0</v>
      </c>
      <c r="G52" s="484" t="s">
        <v>653</v>
      </c>
      <c r="H52" s="484" t="s">
        <v>653</v>
      </c>
      <c r="I52" s="517">
        <f t="shared" si="16"/>
        <v>0</v>
      </c>
      <c r="J52" s="516">
        <f t="shared" si="23"/>
        <v>0</v>
      </c>
      <c r="K52" s="517">
        <f t="shared" si="17"/>
        <v>0</v>
      </c>
      <c r="L52" s="516">
        <f t="shared" si="24"/>
        <v>0</v>
      </c>
      <c r="M52" s="517">
        <f t="shared" si="18"/>
        <v>0</v>
      </c>
      <c r="N52" s="516">
        <f t="shared" si="25"/>
        <v>0</v>
      </c>
      <c r="O52" s="517">
        <f t="shared" si="19"/>
        <v>0</v>
      </c>
      <c r="P52" s="516">
        <f t="shared" si="26"/>
        <v>0</v>
      </c>
      <c r="Q52" s="517">
        <f t="shared" si="20"/>
        <v>0</v>
      </c>
      <c r="R52" s="516">
        <f t="shared" si="27"/>
        <v>0</v>
      </c>
      <c r="S52" s="518">
        <f t="shared" si="28"/>
        <v>0</v>
      </c>
    </row>
    <row r="53" spans="1:19" s="1" customFormat="1" ht="15.75" thickBot="1">
      <c r="A53" s="439" t="s">
        <v>692</v>
      </c>
      <c r="B53" s="440" t="s">
        <v>596</v>
      </c>
      <c r="C53" s="519">
        <f t="shared" si="14"/>
        <v>0</v>
      </c>
      <c r="D53" s="491">
        <f t="shared" si="21"/>
        <v>0</v>
      </c>
      <c r="E53" s="519">
        <f t="shared" si="15"/>
        <v>0</v>
      </c>
      <c r="F53" s="491">
        <f t="shared" si="22"/>
        <v>0</v>
      </c>
      <c r="G53" s="493" t="s">
        <v>653</v>
      </c>
      <c r="H53" s="493" t="s">
        <v>653</v>
      </c>
      <c r="I53" s="520">
        <f t="shared" si="16"/>
        <v>0</v>
      </c>
      <c r="J53" s="491">
        <f t="shared" si="23"/>
        <v>0</v>
      </c>
      <c r="K53" s="520">
        <f t="shared" si="17"/>
        <v>4.4420081657341601</v>
      </c>
      <c r="L53" s="491">
        <f t="shared" si="24"/>
        <v>0.40955315288068961</v>
      </c>
      <c r="M53" s="520">
        <f t="shared" si="18"/>
        <v>0</v>
      </c>
      <c r="N53" s="491">
        <f t="shared" si="25"/>
        <v>0</v>
      </c>
      <c r="O53" s="520">
        <f t="shared" si="19"/>
        <v>0</v>
      </c>
      <c r="P53" s="491">
        <f t="shared" si="26"/>
        <v>0</v>
      </c>
      <c r="Q53" s="520">
        <f t="shared" si="20"/>
        <v>0</v>
      </c>
      <c r="R53" s="491">
        <f t="shared" si="27"/>
        <v>0</v>
      </c>
      <c r="S53" s="518">
        <f t="shared" si="28"/>
        <v>0.40955315288068961</v>
      </c>
    </row>
    <row r="54" spans="1:19" s="1" customFormat="1" ht="26.25" thickTop="1">
      <c r="A54" s="348" t="s">
        <v>329</v>
      </c>
      <c r="B54" s="449" t="s">
        <v>693</v>
      </c>
      <c r="C54" s="521">
        <f t="shared" ref="C54:F54" si="29">SUM(C55,C56)</f>
        <v>12.164456943886433</v>
      </c>
      <c r="D54" s="516">
        <f t="shared" si="29"/>
        <v>0</v>
      </c>
      <c r="E54" s="521">
        <f t="shared" si="29"/>
        <v>9.1597820562824298E-2</v>
      </c>
      <c r="F54" s="516">
        <f t="shared" si="29"/>
        <v>0</v>
      </c>
      <c r="G54" s="500" t="s">
        <v>653</v>
      </c>
      <c r="H54" s="500" t="s">
        <v>653</v>
      </c>
      <c r="I54" s="501">
        <f t="shared" ref="I54:R54" si="30">SUM(I55,I56)</f>
        <v>12.796560228736059</v>
      </c>
      <c r="J54" s="516">
        <f t="shared" si="30"/>
        <v>1.856780889189602</v>
      </c>
      <c r="K54" s="501">
        <f t="shared" si="30"/>
        <v>0</v>
      </c>
      <c r="L54" s="516">
        <f t="shared" si="30"/>
        <v>0</v>
      </c>
      <c r="M54" s="501">
        <f t="shared" si="30"/>
        <v>9.2022263450834867</v>
      </c>
      <c r="N54" s="516">
        <f t="shared" si="30"/>
        <v>1.8689721706864559</v>
      </c>
      <c r="O54" s="501">
        <f t="shared" si="30"/>
        <v>0</v>
      </c>
      <c r="P54" s="516">
        <f t="shared" si="30"/>
        <v>0</v>
      </c>
      <c r="Q54" s="501">
        <f t="shared" si="30"/>
        <v>0</v>
      </c>
      <c r="R54" s="516">
        <f t="shared" si="30"/>
        <v>0</v>
      </c>
      <c r="S54" s="502">
        <f>SUM(S55,S56)</f>
        <v>3.725753059876058</v>
      </c>
    </row>
    <row r="55" spans="1:19" s="1" customFormat="1">
      <c r="A55" s="423" t="s">
        <v>694</v>
      </c>
      <c r="B55" s="394" t="s">
        <v>667</v>
      </c>
      <c r="C55" s="515">
        <f>IF($D$13+$D$27=0,0,(D25+D40)/($D$13+$D$27)*100)</f>
        <v>0</v>
      </c>
      <c r="D55" s="516">
        <f t="shared" si="21"/>
        <v>0</v>
      </c>
      <c r="E55" s="515">
        <f>IF($F$13+$F$27=0,0,(F25+F40)/($F$13+$F$27)*100)</f>
        <v>0</v>
      </c>
      <c r="F55" s="516">
        <f t="shared" si="22"/>
        <v>0</v>
      </c>
      <c r="G55" s="484" t="s">
        <v>653</v>
      </c>
      <c r="H55" s="484" t="s">
        <v>653</v>
      </c>
      <c r="I55" s="517">
        <f>IF($J$13+$J$27=0,0,(J25+J40)/($J$13+$J$27)*100)</f>
        <v>0</v>
      </c>
      <c r="J55" s="516">
        <f t="shared" si="23"/>
        <v>0</v>
      </c>
      <c r="K55" s="517">
        <f>IF($L$13+$L$27=0,0,(L25+L40)/($L$13+$L$27)*100)</f>
        <v>0</v>
      </c>
      <c r="L55" s="516">
        <f t="shared" si="24"/>
        <v>0</v>
      </c>
      <c r="M55" s="517">
        <f>IF($N$13+$N$27=0,0,(N25+N40)/($N$13+$N$27)*100)</f>
        <v>0</v>
      </c>
      <c r="N55" s="516">
        <f t="shared" si="25"/>
        <v>0</v>
      </c>
      <c r="O55" s="517">
        <f>IF($P$13+$P$27=0,0,(P25+P40)/($P$13+$P$27)*100)</f>
        <v>0</v>
      </c>
      <c r="P55" s="516">
        <f t="shared" si="26"/>
        <v>0</v>
      </c>
      <c r="Q55" s="517">
        <f>IF($R$13+$R$27=0,0,(R25+R40)/($R$13+$R$27)*100)</f>
        <v>0</v>
      </c>
      <c r="R55" s="516">
        <f t="shared" si="27"/>
        <v>0</v>
      </c>
      <c r="S55" s="503">
        <f t="shared" si="28"/>
        <v>0</v>
      </c>
    </row>
    <row r="56" spans="1:19" s="1" customFormat="1" ht="15.75" thickBot="1">
      <c r="A56" s="423" t="s">
        <v>695</v>
      </c>
      <c r="B56" s="440" t="s">
        <v>669</v>
      </c>
      <c r="C56" s="515">
        <f>IF($D$13+$D$27=0,0,(D26+D41)/($D$13+$D$27)*100)</f>
        <v>12.164456943886433</v>
      </c>
      <c r="D56" s="516">
        <f t="shared" si="21"/>
        <v>0</v>
      </c>
      <c r="E56" s="515">
        <f>IF($F$13+$F$27=0,0,(F26+F41)/($F$13+$F$27)*100)</f>
        <v>9.1597820562824298E-2</v>
      </c>
      <c r="F56" s="516">
        <f t="shared" si="22"/>
        <v>0</v>
      </c>
      <c r="G56" s="484" t="s">
        <v>653</v>
      </c>
      <c r="H56" s="484" t="s">
        <v>653</v>
      </c>
      <c r="I56" s="517">
        <f>IF($J$13+$J$27=0,0,(J26+J41)/($J$13+$J$27)*100)</f>
        <v>12.796560228736059</v>
      </c>
      <c r="J56" s="516">
        <f t="shared" si="23"/>
        <v>1.856780889189602</v>
      </c>
      <c r="K56" s="517">
        <f>IF($L$13+$L$27=0,0,(L26+L41)/($L$13+$L$27)*100)</f>
        <v>0</v>
      </c>
      <c r="L56" s="516">
        <f t="shared" si="24"/>
        <v>0</v>
      </c>
      <c r="M56" s="517">
        <f>IF($N$13+$N$27=0,0,(N26+N41)/($N$13+$N$27)*100)</f>
        <v>9.2022263450834867</v>
      </c>
      <c r="N56" s="516">
        <f t="shared" si="25"/>
        <v>1.8689721706864559</v>
      </c>
      <c r="O56" s="517">
        <f>IF($P$13+$P$27=0,0,(P26+P41)/($P$13+$P$27)*100)</f>
        <v>0</v>
      </c>
      <c r="P56" s="516">
        <f t="shared" si="26"/>
        <v>0</v>
      </c>
      <c r="Q56" s="517">
        <f>IF($R$13+$R$27=0,0,(R26+R41)/($R$13+$R$27)*100)</f>
        <v>0</v>
      </c>
      <c r="R56" s="516">
        <f t="shared" si="27"/>
        <v>0</v>
      </c>
      <c r="S56" s="503">
        <f t="shared" si="28"/>
        <v>3.725753059876058</v>
      </c>
    </row>
    <row r="57" spans="1:19" s="1" customFormat="1" ht="30" thickTop="1" thickBot="1">
      <c r="A57" s="504" t="s">
        <v>169</v>
      </c>
      <c r="B57" s="522" t="s">
        <v>696</v>
      </c>
      <c r="C57" s="506" t="s">
        <v>653</v>
      </c>
      <c r="D57" s="523">
        <f>SUM(D58,D68)</f>
        <v>1866.75</v>
      </c>
      <c r="E57" s="506" t="s">
        <v>653</v>
      </c>
      <c r="F57" s="523">
        <f>SUM(F58,F68)</f>
        <v>1692.1799999999998</v>
      </c>
      <c r="G57" s="508" t="s">
        <v>653</v>
      </c>
      <c r="H57" s="523">
        <f>SUM(H58,H68)</f>
        <v>2899.02</v>
      </c>
      <c r="I57" s="508" t="s">
        <v>653</v>
      </c>
      <c r="J57" s="523">
        <f>SUM(J58,J68)</f>
        <v>472.68000000000006</v>
      </c>
      <c r="K57" s="508" t="s">
        <v>653</v>
      </c>
      <c r="L57" s="523">
        <f>SUM(L58,L68)</f>
        <v>273.74</v>
      </c>
      <c r="M57" s="508" t="s">
        <v>653</v>
      </c>
      <c r="N57" s="523">
        <f>SUM(N58,N68)</f>
        <v>155.05999999999997</v>
      </c>
      <c r="O57" s="508" t="s">
        <v>653</v>
      </c>
      <c r="P57" s="523">
        <f>SUM(P58,P68)</f>
        <v>26.96</v>
      </c>
      <c r="Q57" s="510" t="s">
        <v>653</v>
      </c>
      <c r="R57" s="523">
        <f>SUM(R58,R68)</f>
        <v>0</v>
      </c>
      <c r="S57" s="513">
        <f>SUM(D57,F57,H57,J57,L57,N57,P57,R57)</f>
        <v>7386.39</v>
      </c>
    </row>
    <row r="58" spans="1:19" s="1" customFormat="1" ht="26.25" thickTop="1">
      <c r="A58" s="524" t="s">
        <v>171</v>
      </c>
      <c r="B58" s="475" t="s">
        <v>697</v>
      </c>
      <c r="C58" s="525" t="s">
        <v>653</v>
      </c>
      <c r="D58" s="526">
        <f>SUM(D59:D67)</f>
        <v>1639.67</v>
      </c>
      <c r="E58" s="525" t="s">
        <v>653</v>
      </c>
      <c r="F58" s="526">
        <f>SUM(F59:F67)</f>
        <v>1690.6299999999999</v>
      </c>
      <c r="G58" s="527" t="s">
        <v>653</v>
      </c>
      <c r="H58" s="526">
        <f>SUM(H59:H67)</f>
        <v>2899.02</v>
      </c>
      <c r="I58" s="527" t="s">
        <v>653</v>
      </c>
      <c r="J58" s="526">
        <f>SUM(J59:J67)</f>
        <v>412.19321911081045</v>
      </c>
      <c r="K58" s="527" t="s">
        <v>653</v>
      </c>
      <c r="L58" s="526">
        <f>SUM(L59:L67)</f>
        <v>273.74</v>
      </c>
      <c r="M58" s="527" t="s">
        <v>653</v>
      </c>
      <c r="N58" s="526">
        <f>SUM(N59:N67)</f>
        <v>140.79102782931352</v>
      </c>
      <c r="O58" s="527" t="s">
        <v>653</v>
      </c>
      <c r="P58" s="526">
        <f>SUM(P59:P67)</f>
        <v>26.96</v>
      </c>
      <c r="Q58" s="528" t="s">
        <v>653</v>
      </c>
      <c r="R58" s="526">
        <f>SUM(R59:R67)</f>
        <v>0</v>
      </c>
      <c r="S58" s="529">
        <f>SUM(S59:S67)</f>
        <v>7083.0042469401251</v>
      </c>
    </row>
    <row r="59" spans="1:19" s="1" customFormat="1">
      <c r="A59" s="423" t="s">
        <v>173</v>
      </c>
      <c r="B59" s="394" t="s">
        <v>698</v>
      </c>
      <c r="C59" s="530" t="s">
        <v>653</v>
      </c>
      <c r="D59" s="531">
        <f>SUM(D15,D30,D45)</f>
        <v>0</v>
      </c>
      <c r="E59" s="530" t="s">
        <v>653</v>
      </c>
      <c r="F59" s="531">
        <f>SUM(F15,F30,F45)</f>
        <v>0</v>
      </c>
      <c r="G59" s="484" t="s">
        <v>653</v>
      </c>
      <c r="H59" s="484" t="s">
        <v>653</v>
      </c>
      <c r="I59" s="484" t="s">
        <v>653</v>
      </c>
      <c r="J59" s="531">
        <f>SUM(J15,J30,J45)</f>
        <v>0</v>
      </c>
      <c r="K59" s="484" t="s">
        <v>653</v>
      </c>
      <c r="L59" s="532">
        <f>SUM(L15,L30,L45)</f>
        <v>0</v>
      </c>
      <c r="M59" s="484" t="s">
        <v>653</v>
      </c>
      <c r="N59" s="532">
        <f>SUM(N15,N30,N45)</f>
        <v>111.03389187384043</v>
      </c>
      <c r="O59" s="484" t="s">
        <v>653</v>
      </c>
      <c r="P59" s="532">
        <f>SUM(P15,P30,P45)</f>
        <v>0</v>
      </c>
      <c r="Q59" s="484" t="s">
        <v>653</v>
      </c>
      <c r="R59" s="533">
        <f>SUM(R15,R30,R45)</f>
        <v>0</v>
      </c>
      <c r="S59" s="534">
        <f>SUM(D59,F59,J59,L59,N59,P59,R59)</f>
        <v>111.03389187384043</v>
      </c>
    </row>
    <row r="60" spans="1:19" s="1" customFormat="1">
      <c r="A60" s="423" t="s">
        <v>176</v>
      </c>
      <c r="B60" s="394" t="s">
        <v>656</v>
      </c>
      <c r="C60" s="530" t="s">
        <v>653</v>
      </c>
      <c r="D60" s="531">
        <f t="shared" ref="D60:D67" si="31">SUM(D16,D31,D46)</f>
        <v>55.363700000000001</v>
      </c>
      <c r="E60" s="530" t="s">
        <v>653</v>
      </c>
      <c r="F60" s="531">
        <f t="shared" ref="F60:F67" si="32">SUM(F16,F31,F46)</f>
        <v>479.42959999999999</v>
      </c>
      <c r="G60" s="484" t="s">
        <v>653</v>
      </c>
      <c r="H60" s="484" t="s">
        <v>653</v>
      </c>
      <c r="I60" s="484" t="s">
        <v>653</v>
      </c>
      <c r="J60" s="531">
        <f t="shared" ref="J60:J67" si="33">SUM(J16,J31,J46)</f>
        <v>107.12009783268219</v>
      </c>
      <c r="K60" s="484" t="s">
        <v>653</v>
      </c>
      <c r="L60" s="532">
        <f t="shared" ref="L60:L67" si="34">SUM(L16,L31,L46)</f>
        <v>20.926435747769546</v>
      </c>
      <c r="M60" s="484" t="s">
        <v>653</v>
      </c>
      <c r="N60" s="532">
        <f t="shared" ref="N60:N67" si="35">SUM(N16,N31,N46)</f>
        <v>1.8060606307977738</v>
      </c>
      <c r="O60" s="484" t="s">
        <v>653</v>
      </c>
      <c r="P60" s="532">
        <f t="shared" ref="P60:P67" si="36">SUM(P16,P31,P46)</f>
        <v>11.309695885509839</v>
      </c>
      <c r="Q60" s="484" t="s">
        <v>653</v>
      </c>
      <c r="R60" s="533">
        <f t="shared" ref="R60:R66" si="37">SUM(R16,R31,R46)</f>
        <v>0</v>
      </c>
      <c r="S60" s="534">
        <f t="shared" ref="S60:S61" si="38">SUM(D60,F60,J60,L60,N60,P60,R60)</f>
        <v>675.95559009675947</v>
      </c>
    </row>
    <row r="61" spans="1:19" s="1" customFormat="1">
      <c r="A61" s="423" t="s">
        <v>699</v>
      </c>
      <c r="B61" s="394" t="s">
        <v>606</v>
      </c>
      <c r="C61" s="530" t="s">
        <v>653</v>
      </c>
      <c r="D61" s="531">
        <f t="shared" si="31"/>
        <v>9.6578999999999997</v>
      </c>
      <c r="E61" s="530" t="s">
        <v>653</v>
      </c>
      <c r="F61" s="531">
        <f t="shared" si="32"/>
        <v>50.559600000000003</v>
      </c>
      <c r="G61" s="484" t="s">
        <v>653</v>
      </c>
      <c r="H61" s="484" t="s">
        <v>653</v>
      </c>
      <c r="I61" s="484" t="s">
        <v>653</v>
      </c>
      <c r="J61" s="531">
        <f t="shared" si="33"/>
        <v>2.722885226007814</v>
      </c>
      <c r="K61" s="484" t="s">
        <v>653</v>
      </c>
      <c r="L61" s="532">
        <f t="shared" si="34"/>
        <v>10.463217873884773</v>
      </c>
      <c r="M61" s="484" t="s">
        <v>653</v>
      </c>
      <c r="N61" s="532">
        <f t="shared" si="35"/>
        <v>0.46028942486085345</v>
      </c>
      <c r="O61" s="484" t="s">
        <v>653</v>
      </c>
      <c r="P61" s="532">
        <f t="shared" si="36"/>
        <v>0</v>
      </c>
      <c r="Q61" s="484" t="s">
        <v>653</v>
      </c>
      <c r="R61" s="533">
        <f t="shared" si="37"/>
        <v>0</v>
      </c>
      <c r="S61" s="534">
        <f t="shared" si="38"/>
        <v>73.863892524753439</v>
      </c>
    </row>
    <row r="62" spans="1:19" s="1" customFormat="1">
      <c r="A62" s="423" t="s">
        <v>700</v>
      </c>
      <c r="B62" s="394" t="s">
        <v>575</v>
      </c>
      <c r="C62" s="530" t="s">
        <v>653</v>
      </c>
      <c r="D62" s="531">
        <f t="shared" si="31"/>
        <v>0</v>
      </c>
      <c r="E62" s="530" t="s">
        <v>653</v>
      </c>
      <c r="F62" s="531">
        <f t="shared" si="32"/>
        <v>0</v>
      </c>
      <c r="G62" s="484" t="s">
        <v>653</v>
      </c>
      <c r="H62" s="535">
        <f>H18</f>
        <v>946.55</v>
      </c>
      <c r="I62" s="484" t="s">
        <v>653</v>
      </c>
      <c r="J62" s="531">
        <f t="shared" si="33"/>
        <v>0.41266778706593626</v>
      </c>
      <c r="K62" s="484" t="s">
        <v>653</v>
      </c>
      <c r="L62" s="532">
        <f t="shared" si="34"/>
        <v>73.242525117193409</v>
      </c>
      <c r="M62" s="484" t="s">
        <v>653</v>
      </c>
      <c r="N62" s="532">
        <f t="shared" si="35"/>
        <v>1.0465830797773654</v>
      </c>
      <c r="O62" s="484" t="s">
        <v>653</v>
      </c>
      <c r="P62" s="532">
        <f t="shared" si="36"/>
        <v>0</v>
      </c>
      <c r="Q62" s="484" t="s">
        <v>653</v>
      </c>
      <c r="R62" s="533">
        <f t="shared" si="37"/>
        <v>0</v>
      </c>
      <c r="S62" s="534">
        <f>SUM(D62+F62+H62+J62+L62+N62+P62+R62)</f>
        <v>1021.2517759840367</v>
      </c>
    </row>
    <row r="63" spans="1:19" s="1" customFormat="1">
      <c r="A63" s="423" t="s">
        <v>701</v>
      </c>
      <c r="B63" s="394" t="s">
        <v>659</v>
      </c>
      <c r="C63" s="530" t="s">
        <v>653</v>
      </c>
      <c r="D63" s="531">
        <f t="shared" si="31"/>
        <v>7.4178999999999995</v>
      </c>
      <c r="E63" s="530" t="s">
        <v>653</v>
      </c>
      <c r="F63" s="531">
        <f t="shared" si="32"/>
        <v>115.0724</v>
      </c>
      <c r="G63" s="484" t="s">
        <v>653</v>
      </c>
      <c r="H63" s="535">
        <f>H19</f>
        <v>1039.8800000000001</v>
      </c>
      <c r="I63" s="484" t="s">
        <v>653</v>
      </c>
      <c r="J63" s="531">
        <f t="shared" si="33"/>
        <v>49.645585455180395</v>
      </c>
      <c r="K63" s="484" t="s">
        <v>653</v>
      </c>
      <c r="L63" s="532">
        <f t="shared" si="34"/>
        <v>73.242525117193409</v>
      </c>
      <c r="M63" s="484" t="s">
        <v>653</v>
      </c>
      <c r="N63" s="532">
        <f t="shared" si="35"/>
        <v>3.1173101298701296</v>
      </c>
      <c r="O63" s="484" t="s">
        <v>653</v>
      </c>
      <c r="P63" s="532">
        <f t="shared" si="36"/>
        <v>0</v>
      </c>
      <c r="Q63" s="484" t="s">
        <v>653</v>
      </c>
      <c r="R63" s="533">
        <f t="shared" si="37"/>
        <v>0</v>
      </c>
      <c r="S63" s="534">
        <f>SUM(D63,F63,H63,J63,L63,N63,P63,R63)</f>
        <v>1288.3757207022441</v>
      </c>
    </row>
    <row r="64" spans="1:19" s="1" customFormat="1">
      <c r="A64" s="423" t="s">
        <v>702</v>
      </c>
      <c r="B64" s="394" t="s">
        <v>579</v>
      </c>
      <c r="C64" s="530" t="s">
        <v>653</v>
      </c>
      <c r="D64" s="531">
        <f t="shared" si="31"/>
        <v>764.28340000000003</v>
      </c>
      <c r="E64" s="530" t="s">
        <v>653</v>
      </c>
      <c r="F64" s="531">
        <f t="shared" si="32"/>
        <v>827.03679999999997</v>
      </c>
      <c r="G64" s="484" t="s">
        <v>653</v>
      </c>
      <c r="H64" s="484" t="s">
        <v>653</v>
      </c>
      <c r="I64" s="484" t="s">
        <v>653</v>
      </c>
      <c r="J64" s="531">
        <f t="shared" si="33"/>
        <v>252.29198280987407</v>
      </c>
      <c r="K64" s="484" t="s">
        <v>653</v>
      </c>
      <c r="L64" s="532">
        <f t="shared" si="34"/>
        <v>78.474134054135803</v>
      </c>
      <c r="M64" s="484" t="s">
        <v>653</v>
      </c>
      <c r="N64" s="532">
        <f t="shared" si="35"/>
        <v>22.29181684601113</v>
      </c>
      <c r="O64" s="484" t="s">
        <v>653</v>
      </c>
      <c r="P64" s="532">
        <f t="shared" si="36"/>
        <v>15.650304114490162</v>
      </c>
      <c r="Q64" s="484" t="s">
        <v>653</v>
      </c>
      <c r="R64" s="533">
        <f t="shared" si="37"/>
        <v>0</v>
      </c>
      <c r="S64" s="534">
        <f>SUM(D64,F64,J64,L64,N64,P64,R64)</f>
        <v>1960.0284378245115</v>
      </c>
    </row>
    <row r="65" spans="1:19" s="1" customFormat="1">
      <c r="A65" s="423" t="s">
        <v>703</v>
      </c>
      <c r="B65" s="394" t="s">
        <v>585</v>
      </c>
      <c r="C65" s="530" t="s">
        <v>653</v>
      </c>
      <c r="D65" s="531">
        <f t="shared" si="31"/>
        <v>802.94710000000009</v>
      </c>
      <c r="E65" s="530" t="s">
        <v>653</v>
      </c>
      <c r="F65" s="531">
        <f t="shared" si="32"/>
        <v>218.5316</v>
      </c>
      <c r="G65" s="484" t="s">
        <v>653</v>
      </c>
      <c r="H65" s="484" t="s">
        <v>653</v>
      </c>
      <c r="I65" s="484" t="s">
        <v>653</v>
      </c>
      <c r="J65" s="531">
        <f t="shared" si="33"/>
        <v>0</v>
      </c>
      <c r="K65" s="484" t="s">
        <v>653</v>
      </c>
      <c r="L65" s="532">
        <f t="shared" si="34"/>
        <v>5.2316089369423864</v>
      </c>
      <c r="M65" s="484" t="s">
        <v>653</v>
      </c>
      <c r="N65" s="532">
        <f t="shared" si="35"/>
        <v>1.0350758441558441</v>
      </c>
      <c r="O65" s="484" t="s">
        <v>653</v>
      </c>
      <c r="P65" s="532">
        <f t="shared" si="36"/>
        <v>0</v>
      </c>
      <c r="Q65" s="484" t="s">
        <v>653</v>
      </c>
      <c r="R65" s="533">
        <f t="shared" si="37"/>
        <v>0</v>
      </c>
      <c r="S65" s="534">
        <f>SUM(D65,F65,J65,L65,N65,P65,R65)</f>
        <v>1027.7453847810984</v>
      </c>
    </row>
    <row r="66" spans="1:19" s="1" customFormat="1">
      <c r="A66" s="423" t="s">
        <v>704</v>
      </c>
      <c r="B66" s="394" t="s">
        <v>663</v>
      </c>
      <c r="C66" s="530" t="s">
        <v>653</v>
      </c>
      <c r="D66" s="531">
        <f t="shared" si="31"/>
        <v>0</v>
      </c>
      <c r="E66" s="530" t="s">
        <v>653</v>
      </c>
      <c r="F66" s="531">
        <f t="shared" si="32"/>
        <v>0</v>
      </c>
      <c r="G66" s="484" t="s">
        <v>653</v>
      </c>
      <c r="H66" s="535">
        <f>H22</f>
        <v>912.59</v>
      </c>
      <c r="I66" s="484" t="s">
        <v>653</v>
      </c>
      <c r="J66" s="531">
        <f t="shared" si="33"/>
        <v>0</v>
      </c>
      <c r="K66" s="484" t="s">
        <v>653</v>
      </c>
      <c r="L66" s="532">
        <f t="shared" si="34"/>
        <v>0</v>
      </c>
      <c r="M66" s="484" t="s">
        <v>653</v>
      </c>
      <c r="N66" s="532">
        <f t="shared" si="35"/>
        <v>0</v>
      </c>
      <c r="O66" s="484" t="s">
        <v>653</v>
      </c>
      <c r="P66" s="532">
        <f t="shared" si="36"/>
        <v>0</v>
      </c>
      <c r="Q66" s="484" t="s">
        <v>653</v>
      </c>
      <c r="R66" s="533">
        <f t="shared" si="37"/>
        <v>0</v>
      </c>
      <c r="S66" s="534">
        <f>SUM(D66,F66,H66,J66,L66,N66,P66,R66)</f>
        <v>912.59</v>
      </c>
    </row>
    <row r="67" spans="1:19" s="1" customFormat="1" ht="15.75" thickBot="1">
      <c r="A67" s="439" t="s">
        <v>705</v>
      </c>
      <c r="B67" s="440" t="s">
        <v>596</v>
      </c>
      <c r="C67" s="536" t="s">
        <v>653</v>
      </c>
      <c r="D67" s="537">
        <f t="shared" si="31"/>
        <v>0</v>
      </c>
      <c r="E67" s="536" t="s">
        <v>653</v>
      </c>
      <c r="F67" s="537">
        <f t="shared" si="32"/>
        <v>0</v>
      </c>
      <c r="G67" s="493" t="s">
        <v>653</v>
      </c>
      <c r="H67" s="493" t="s">
        <v>653</v>
      </c>
      <c r="I67" s="493" t="s">
        <v>653</v>
      </c>
      <c r="J67" s="537">
        <f t="shared" si="33"/>
        <v>0</v>
      </c>
      <c r="K67" s="493" t="s">
        <v>653</v>
      </c>
      <c r="L67" s="538">
        <f t="shared" si="34"/>
        <v>12.15955315288069</v>
      </c>
      <c r="M67" s="493" t="s">
        <v>653</v>
      </c>
      <c r="N67" s="538">
        <f t="shared" si="35"/>
        <v>0</v>
      </c>
      <c r="O67" s="493" t="s">
        <v>653</v>
      </c>
      <c r="P67" s="538">
        <f t="shared" si="36"/>
        <v>0</v>
      </c>
      <c r="Q67" s="493" t="s">
        <v>653</v>
      </c>
      <c r="R67" s="539">
        <f>SUM(R23,R38,R53)</f>
        <v>0</v>
      </c>
      <c r="S67" s="540">
        <f>SUM(D67,F67,J67,L67,N67,P67,R67)</f>
        <v>12.15955315288069</v>
      </c>
    </row>
    <row r="68" spans="1:19" s="1" customFormat="1" ht="26.25" thickTop="1">
      <c r="A68" s="348" t="s">
        <v>178</v>
      </c>
      <c r="B68" s="449" t="s">
        <v>706</v>
      </c>
      <c r="C68" s="541" t="s">
        <v>653</v>
      </c>
      <c r="D68" s="499">
        <f>SUM(D69,D70)</f>
        <v>227.08</v>
      </c>
      <c r="E68" s="541" t="s">
        <v>653</v>
      </c>
      <c r="F68" s="499">
        <f>SUM(F69,F70)</f>
        <v>1.55</v>
      </c>
      <c r="G68" s="500" t="s">
        <v>653</v>
      </c>
      <c r="H68" s="499">
        <f>SUM(H69,H70)</f>
        <v>0</v>
      </c>
      <c r="I68" s="500" t="s">
        <v>653</v>
      </c>
      <c r="J68" s="499">
        <f>SUM(J69,J70)</f>
        <v>60.486780889189603</v>
      </c>
      <c r="K68" s="500" t="s">
        <v>653</v>
      </c>
      <c r="L68" s="499">
        <f>SUM(L69,L70)</f>
        <v>0</v>
      </c>
      <c r="M68" s="500" t="s">
        <v>653</v>
      </c>
      <c r="N68" s="499">
        <f>SUM(N69,N70)</f>
        <v>14.268972170686457</v>
      </c>
      <c r="O68" s="500" t="s">
        <v>653</v>
      </c>
      <c r="P68" s="499">
        <f>SUM(P69,P70)</f>
        <v>0</v>
      </c>
      <c r="Q68" s="500" t="s">
        <v>653</v>
      </c>
      <c r="R68" s="499">
        <f>SUM(R69,R70)</f>
        <v>0</v>
      </c>
      <c r="S68" s="502">
        <f>SUM(S69,S70)</f>
        <v>303.38575305987609</v>
      </c>
    </row>
    <row r="69" spans="1:19" s="1" customFormat="1">
      <c r="A69" s="423" t="s">
        <v>180</v>
      </c>
      <c r="B69" s="394" t="s">
        <v>667</v>
      </c>
      <c r="C69" s="530" t="s">
        <v>653</v>
      </c>
      <c r="D69" s="531">
        <f>SUM(D25,D40,D55)</f>
        <v>0</v>
      </c>
      <c r="E69" s="530" t="s">
        <v>653</v>
      </c>
      <c r="F69" s="531">
        <f>SUM(F25,F40,F55)</f>
        <v>0</v>
      </c>
      <c r="G69" s="484" t="s">
        <v>653</v>
      </c>
      <c r="H69" s="542">
        <f>SUM(H25,H40,H55)</f>
        <v>0</v>
      </c>
      <c r="I69" s="484" t="s">
        <v>653</v>
      </c>
      <c r="J69" s="531">
        <f>SUM(J25,J40,J55)</f>
        <v>0</v>
      </c>
      <c r="K69" s="484" t="s">
        <v>653</v>
      </c>
      <c r="L69" s="532">
        <f>SUM(L25,L40,L55)</f>
        <v>0</v>
      </c>
      <c r="M69" s="484" t="s">
        <v>653</v>
      </c>
      <c r="N69" s="532">
        <f>SUM(N25,N40,N55)</f>
        <v>0</v>
      </c>
      <c r="O69" s="484" t="s">
        <v>653</v>
      </c>
      <c r="P69" s="532">
        <f>SUM(P25,P40,P55)</f>
        <v>0</v>
      </c>
      <c r="Q69" s="484" t="s">
        <v>653</v>
      </c>
      <c r="R69" s="533">
        <f>SUM(R25,R40,R55)</f>
        <v>0</v>
      </c>
      <c r="S69" s="534">
        <f>SUM(D69,F69,H69,J69,L69,N69,P69,R69)</f>
        <v>0</v>
      </c>
    </row>
    <row r="70" spans="1:19" s="1" customFormat="1" ht="15.75" thickBot="1">
      <c r="A70" s="543" t="s">
        <v>707</v>
      </c>
      <c r="B70" s="544" t="s">
        <v>669</v>
      </c>
      <c r="C70" s="545" t="s">
        <v>653</v>
      </c>
      <c r="D70" s="546">
        <f>SUM(D26,D41,D56)</f>
        <v>227.08</v>
      </c>
      <c r="E70" s="545" t="s">
        <v>653</v>
      </c>
      <c r="F70" s="546">
        <f>SUM(F26,F41,F56)</f>
        <v>1.55</v>
      </c>
      <c r="G70" s="547" t="s">
        <v>653</v>
      </c>
      <c r="H70" s="548">
        <f>SUM(H26,H41,H56)</f>
        <v>0</v>
      </c>
      <c r="I70" s="547" t="s">
        <v>653</v>
      </c>
      <c r="J70" s="546">
        <f>SUM(J26,J41,J56)</f>
        <v>60.486780889189603</v>
      </c>
      <c r="K70" s="547" t="s">
        <v>653</v>
      </c>
      <c r="L70" s="549">
        <f>SUM(L26,L41,L56)</f>
        <v>0</v>
      </c>
      <c r="M70" s="547" t="s">
        <v>653</v>
      </c>
      <c r="N70" s="549">
        <f>SUM(N26,N41,N56)</f>
        <v>14.268972170686457</v>
      </c>
      <c r="O70" s="547" t="s">
        <v>653</v>
      </c>
      <c r="P70" s="549">
        <f>SUM(P26,P41,P56)</f>
        <v>0</v>
      </c>
      <c r="Q70" s="547" t="s">
        <v>653</v>
      </c>
      <c r="R70" s="550">
        <f>SUM(R26,R41,R56)</f>
        <v>0</v>
      </c>
      <c r="S70" s="551">
        <f>SUM(D70,F70,H70,J70,L70,N70,P70,R70)</f>
        <v>303.38575305987609</v>
      </c>
    </row>
  </sheetData>
  <sheetProtection algorithmName="SHA-512" hashValue="zH84jBjqsGbj/mE8k8eQZxc0FOkEonCvUKGx+z2mlS/5+poLsgl1FEkevVZ2dkd8CBcr5wdBSmqFLkm+p4MB4A==" saltValue="o+fR+BA6o5y5aIXDGJMm0w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1"/>
  <sheetViews>
    <sheetView workbookViewId="0">
      <selection sqref="A1:S1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>
      <c r="A1" s="990" t="s">
        <v>0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2"/>
    </row>
    <row r="2" spans="1:21" s="1" customFormat="1">
      <c r="A2" s="990" t="s">
        <v>1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2"/>
    </row>
    <row r="3" spans="1:21" s="1" customFormat="1">
      <c r="A3" s="993"/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5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996" t="s">
        <v>708</v>
      </c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8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63" t="s">
        <v>645</v>
      </c>
      <c r="B8" s="7"/>
      <c r="C8" s="7"/>
      <c r="D8" s="7"/>
      <c r="E8" s="7"/>
      <c r="F8" s="1064" t="s">
        <v>709</v>
      </c>
      <c r="G8" s="1064"/>
      <c r="H8" s="1064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4"/>
      <c r="T8" s="7"/>
      <c r="U8" s="7"/>
    </row>
    <row r="9" spans="1:21" s="1" customFormat="1" ht="15" customHeight="1">
      <c r="A9" s="1056" t="s">
        <v>4</v>
      </c>
      <c r="B9" s="397" t="s">
        <v>647</v>
      </c>
      <c r="C9" s="1059" t="s">
        <v>648</v>
      </c>
      <c r="D9" s="1060"/>
      <c r="E9" s="1060"/>
      <c r="F9" s="1061"/>
      <c r="G9" s="1046" t="s">
        <v>649</v>
      </c>
      <c r="H9" s="1047"/>
      <c r="I9" s="1046" t="s">
        <v>37</v>
      </c>
      <c r="J9" s="1047"/>
      <c r="K9" s="1046" t="s">
        <v>39</v>
      </c>
      <c r="L9" s="1047"/>
      <c r="M9" s="1046" t="s">
        <v>532</v>
      </c>
      <c r="N9" s="1047"/>
      <c r="O9" s="1046" t="s">
        <v>544</v>
      </c>
      <c r="P9" s="1047"/>
      <c r="Q9" s="1052" t="s">
        <v>27</v>
      </c>
      <c r="R9" s="1047"/>
      <c r="S9" s="1044" t="s">
        <v>650</v>
      </c>
      <c r="T9" s="7"/>
      <c r="U9" s="64"/>
    </row>
    <row r="10" spans="1:21" s="1" customFormat="1" ht="24" customHeight="1">
      <c r="A10" s="1057"/>
      <c r="B10" s="398"/>
      <c r="C10" s="1055" t="s">
        <v>651</v>
      </c>
      <c r="D10" s="1055"/>
      <c r="E10" s="1055" t="s">
        <v>31</v>
      </c>
      <c r="F10" s="1055"/>
      <c r="G10" s="1048"/>
      <c r="H10" s="1049"/>
      <c r="I10" s="1048"/>
      <c r="J10" s="1049"/>
      <c r="K10" s="1048"/>
      <c r="L10" s="1049"/>
      <c r="M10" s="1048"/>
      <c r="N10" s="1049"/>
      <c r="O10" s="1050"/>
      <c r="P10" s="1051"/>
      <c r="Q10" s="1053"/>
      <c r="R10" s="1051"/>
      <c r="S10" s="1045"/>
      <c r="T10" s="7"/>
      <c r="U10" s="64"/>
    </row>
    <row r="11" spans="1:21" s="1" customFormat="1" ht="24.75" customHeight="1" thickBot="1">
      <c r="A11" s="1058"/>
      <c r="B11" s="399" t="s">
        <v>652</v>
      </c>
      <c r="C11" s="400" t="s">
        <v>186</v>
      </c>
      <c r="D11" s="400" t="s">
        <v>645</v>
      </c>
      <c r="E11" s="400" t="s">
        <v>186</v>
      </c>
      <c r="F11" s="400" t="s">
        <v>645</v>
      </c>
      <c r="G11" s="400" t="s">
        <v>653</v>
      </c>
      <c r="H11" s="400" t="s">
        <v>653</v>
      </c>
      <c r="I11" s="400" t="s">
        <v>186</v>
      </c>
      <c r="J11" s="400" t="s">
        <v>645</v>
      </c>
      <c r="K11" s="400" t="s">
        <v>186</v>
      </c>
      <c r="L11" s="400" t="s">
        <v>645</v>
      </c>
      <c r="M11" s="400" t="s">
        <v>186</v>
      </c>
      <c r="N11" s="400" t="s">
        <v>645</v>
      </c>
      <c r="O11" s="400" t="s">
        <v>186</v>
      </c>
      <c r="P11" s="400" t="s">
        <v>645</v>
      </c>
      <c r="Q11" s="400" t="s">
        <v>186</v>
      </c>
      <c r="R11" s="400" t="s">
        <v>645</v>
      </c>
      <c r="S11" s="401" t="s">
        <v>645</v>
      </c>
      <c r="T11" s="7"/>
      <c r="U11" s="64"/>
    </row>
    <row r="12" spans="1:21" s="1" customFormat="1" ht="15.75" thickBot="1">
      <c r="A12" s="402">
        <v>1</v>
      </c>
      <c r="B12" s="403">
        <v>2</v>
      </c>
      <c r="C12" s="403">
        <v>3</v>
      </c>
      <c r="D12" s="404">
        <v>4</v>
      </c>
      <c r="E12" s="404">
        <v>5</v>
      </c>
      <c r="F12" s="404">
        <v>6</v>
      </c>
      <c r="G12" s="404">
        <v>7</v>
      </c>
      <c r="H12" s="405">
        <v>8</v>
      </c>
      <c r="I12" s="405">
        <v>9</v>
      </c>
      <c r="J12" s="405">
        <v>10</v>
      </c>
      <c r="K12" s="405">
        <v>11</v>
      </c>
      <c r="L12" s="405">
        <v>12</v>
      </c>
      <c r="M12" s="405">
        <v>13</v>
      </c>
      <c r="N12" s="403">
        <v>14</v>
      </c>
      <c r="O12" s="403">
        <v>15</v>
      </c>
      <c r="P12" s="405">
        <v>16</v>
      </c>
      <c r="Q12" s="406">
        <v>17</v>
      </c>
      <c r="R12" s="406">
        <v>18</v>
      </c>
      <c r="S12" s="407">
        <v>19</v>
      </c>
      <c r="T12" s="7"/>
      <c r="U12" s="64"/>
    </row>
    <row r="13" spans="1:21" s="1" customFormat="1" ht="29.25" thickBot="1">
      <c r="A13" s="408" t="s">
        <v>347</v>
      </c>
      <c r="B13" s="409" t="s">
        <v>710</v>
      </c>
      <c r="C13" s="410" t="s">
        <v>653</v>
      </c>
      <c r="D13" s="411">
        <f>SUM(D14,D24)</f>
        <v>1102.79</v>
      </c>
      <c r="E13" s="412" t="s">
        <v>653</v>
      </c>
      <c r="F13" s="411">
        <f>SUM(F14,F24)</f>
        <v>925.66000000000008</v>
      </c>
      <c r="G13" s="413" t="s">
        <v>653</v>
      </c>
      <c r="H13" s="411">
        <f>SUM(H14,H24)</f>
        <v>1958.1599999999999</v>
      </c>
      <c r="I13" s="414" t="s">
        <v>653</v>
      </c>
      <c r="J13" s="411">
        <f>SUM(J14,J24)</f>
        <v>90.11</v>
      </c>
      <c r="K13" s="414" t="s">
        <v>653</v>
      </c>
      <c r="L13" s="411">
        <f>SUM(L14,L24)</f>
        <v>0.24</v>
      </c>
      <c r="M13" s="414" t="s">
        <v>653</v>
      </c>
      <c r="N13" s="411">
        <f>SUM(N14,N24)</f>
        <v>46.71</v>
      </c>
      <c r="O13" s="413" t="s">
        <v>653</v>
      </c>
      <c r="P13" s="411">
        <f>SUM(P14,P24)</f>
        <v>6.76</v>
      </c>
      <c r="Q13" s="415" t="s">
        <v>653</v>
      </c>
      <c r="R13" s="411">
        <f>SUM(R14,R24)</f>
        <v>0</v>
      </c>
      <c r="S13" s="416">
        <f>SUM(D13,F13,H13,J13,L13,N13,P13,R13)</f>
        <v>4130.4299999999994</v>
      </c>
      <c r="T13" s="7"/>
      <c r="U13" s="64"/>
    </row>
    <row r="14" spans="1:21" s="1" customFormat="1" ht="26.25" thickTop="1">
      <c r="A14" s="348" t="s">
        <v>285</v>
      </c>
      <c r="B14" s="417" t="s">
        <v>711</v>
      </c>
      <c r="C14" s="418" t="s">
        <v>653</v>
      </c>
      <c r="D14" s="419">
        <f>SUM(D15:D23)</f>
        <v>1010.5400000000001</v>
      </c>
      <c r="E14" s="418" t="s">
        <v>653</v>
      </c>
      <c r="F14" s="419">
        <f>SUM(F15:F23)</f>
        <v>925.66000000000008</v>
      </c>
      <c r="G14" s="420" t="s">
        <v>653</v>
      </c>
      <c r="H14" s="419">
        <f>SUM(H18,H19,H22)</f>
        <v>1958.1599999999999</v>
      </c>
      <c r="I14" s="420" t="s">
        <v>653</v>
      </c>
      <c r="J14" s="419">
        <f>SUM(J15:J23)</f>
        <v>71.19</v>
      </c>
      <c r="K14" s="420" t="s">
        <v>653</v>
      </c>
      <c r="L14" s="421">
        <f>SUM(L15,L16,L17,L18,L19,L20,L21,L22,L23)</f>
        <v>0.24</v>
      </c>
      <c r="M14" s="420" t="s">
        <v>653</v>
      </c>
      <c r="N14" s="419">
        <f>SUM(N15:N23)</f>
        <v>45.1</v>
      </c>
      <c r="O14" s="420" t="s">
        <v>653</v>
      </c>
      <c r="P14" s="419">
        <f>SUM(P15:P23)</f>
        <v>6.76</v>
      </c>
      <c r="Q14" s="420" t="s">
        <v>653</v>
      </c>
      <c r="R14" s="419">
        <f>SUM(R15:R23)</f>
        <v>0</v>
      </c>
      <c r="S14" s="422">
        <f>SUM(D14,F14,H14,J14,L14,N14,P14,R14)</f>
        <v>4017.65</v>
      </c>
      <c r="T14" s="7"/>
      <c r="U14" s="7"/>
    </row>
    <row r="15" spans="1:21" s="1" customFormat="1">
      <c r="A15" s="423" t="s">
        <v>287</v>
      </c>
      <c r="B15" s="394" t="s">
        <v>598</v>
      </c>
      <c r="C15" s="263" t="s">
        <v>653</v>
      </c>
      <c r="D15" s="424">
        <v>0</v>
      </c>
      <c r="E15" s="263" t="s">
        <v>653</v>
      </c>
      <c r="F15" s="424">
        <v>0</v>
      </c>
      <c r="G15" s="425" t="s">
        <v>653</v>
      </c>
      <c r="H15" s="426" t="s">
        <v>653</v>
      </c>
      <c r="I15" s="425" t="s">
        <v>653</v>
      </c>
      <c r="J15" s="427">
        <v>0</v>
      </c>
      <c r="K15" s="425" t="s">
        <v>653</v>
      </c>
      <c r="L15" s="427">
        <v>0</v>
      </c>
      <c r="M15" s="425" t="s">
        <v>653</v>
      </c>
      <c r="N15" s="428">
        <v>39.15</v>
      </c>
      <c r="O15" s="425" t="s">
        <v>653</v>
      </c>
      <c r="P15" s="427">
        <v>0</v>
      </c>
      <c r="Q15" s="425" t="s">
        <v>653</v>
      </c>
      <c r="R15" s="427">
        <v>0</v>
      </c>
      <c r="S15" s="429">
        <f>SUM(D15,F15,J15,L15,N15,P15,R15)</f>
        <v>39.15</v>
      </c>
      <c r="T15" s="7"/>
      <c r="U15" s="7"/>
    </row>
    <row r="16" spans="1:21" s="1" customFormat="1">
      <c r="A16" s="423" t="s">
        <v>289</v>
      </c>
      <c r="B16" s="394" t="s">
        <v>656</v>
      </c>
      <c r="C16" s="430" t="s">
        <v>653</v>
      </c>
      <c r="D16" s="431">
        <v>22.5</v>
      </c>
      <c r="E16" s="430" t="s">
        <v>653</v>
      </c>
      <c r="F16" s="431">
        <v>217.31</v>
      </c>
      <c r="G16" s="432" t="s">
        <v>653</v>
      </c>
      <c r="H16" s="433" t="s">
        <v>653</v>
      </c>
      <c r="I16" s="432" t="s">
        <v>653</v>
      </c>
      <c r="J16" s="434">
        <v>20.77</v>
      </c>
      <c r="K16" s="432" t="s">
        <v>653</v>
      </c>
      <c r="L16" s="427">
        <v>0</v>
      </c>
      <c r="M16" s="432" t="s">
        <v>653</v>
      </c>
      <c r="N16" s="428">
        <v>0.32</v>
      </c>
      <c r="O16" s="432" t="s">
        <v>653</v>
      </c>
      <c r="P16" s="427">
        <v>1.83</v>
      </c>
      <c r="Q16" s="432" t="s">
        <v>653</v>
      </c>
      <c r="R16" s="427">
        <v>0</v>
      </c>
      <c r="S16" s="429">
        <f>SUM(D16,F16,J16,L16,N16,P16,R16)</f>
        <v>262.72999999999996</v>
      </c>
      <c r="T16" s="7"/>
      <c r="U16" s="7"/>
    </row>
    <row r="17" spans="1:21" s="1" customFormat="1">
      <c r="A17" s="423" t="s">
        <v>291</v>
      </c>
      <c r="B17" s="394" t="s">
        <v>606</v>
      </c>
      <c r="C17" s="430" t="s">
        <v>653</v>
      </c>
      <c r="D17" s="431">
        <v>6.09</v>
      </c>
      <c r="E17" s="430" t="s">
        <v>653</v>
      </c>
      <c r="F17" s="431">
        <v>31.56</v>
      </c>
      <c r="G17" s="432" t="s">
        <v>653</v>
      </c>
      <c r="H17" s="433" t="s">
        <v>653</v>
      </c>
      <c r="I17" s="432" t="s">
        <v>653</v>
      </c>
      <c r="J17" s="434">
        <v>0.96</v>
      </c>
      <c r="K17" s="432" t="s">
        <v>653</v>
      </c>
      <c r="L17" s="427">
        <v>0</v>
      </c>
      <c r="M17" s="432" t="s">
        <v>653</v>
      </c>
      <c r="N17" s="428">
        <v>0.4</v>
      </c>
      <c r="O17" s="432" t="s">
        <v>653</v>
      </c>
      <c r="P17" s="427">
        <v>0</v>
      </c>
      <c r="Q17" s="432" t="s">
        <v>653</v>
      </c>
      <c r="R17" s="427">
        <v>0</v>
      </c>
      <c r="S17" s="429">
        <f>SUM(D17,F17,J17,L17,N17,P17,R17)</f>
        <v>39.01</v>
      </c>
      <c r="T17" s="7"/>
      <c r="U17" s="7"/>
    </row>
    <row r="18" spans="1:21" s="1" customFormat="1">
      <c r="A18" s="423" t="s">
        <v>657</v>
      </c>
      <c r="B18" s="394" t="s">
        <v>575</v>
      </c>
      <c r="C18" s="430" t="s">
        <v>653</v>
      </c>
      <c r="D18" s="431">
        <v>0</v>
      </c>
      <c r="E18" s="430" t="s">
        <v>653</v>
      </c>
      <c r="F18" s="431">
        <v>0</v>
      </c>
      <c r="G18" s="432" t="s">
        <v>653</v>
      </c>
      <c r="H18" s="434">
        <v>532.71</v>
      </c>
      <c r="I18" s="432" t="s">
        <v>653</v>
      </c>
      <c r="J18" s="434">
        <v>0.38</v>
      </c>
      <c r="K18" s="432" t="s">
        <v>653</v>
      </c>
      <c r="L18" s="434">
        <v>0</v>
      </c>
      <c r="M18" s="432" t="s">
        <v>653</v>
      </c>
      <c r="N18" s="428">
        <v>0.45</v>
      </c>
      <c r="O18" s="432" t="s">
        <v>653</v>
      </c>
      <c r="P18" s="427">
        <v>0</v>
      </c>
      <c r="Q18" s="432" t="s">
        <v>653</v>
      </c>
      <c r="R18" s="427">
        <v>0</v>
      </c>
      <c r="S18" s="429">
        <f>SUM(D18,F18,J18,L18,N18,P18,R18,H18)</f>
        <v>533.54000000000008</v>
      </c>
      <c r="T18" s="7"/>
      <c r="U18" s="7"/>
    </row>
    <row r="19" spans="1:21" s="1" customFormat="1">
      <c r="A19" s="423" t="s">
        <v>658</v>
      </c>
      <c r="B19" s="394" t="s">
        <v>659</v>
      </c>
      <c r="C19" s="430" t="s">
        <v>653</v>
      </c>
      <c r="D19" s="431">
        <v>1.76</v>
      </c>
      <c r="E19" s="430" t="s">
        <v>653</v>
      </c>
      <c r="F19" s="431">
        <v>44.94</v>
      </c>
      <c r="G19" s="432" t="s">
        <v>653</v>
      </c>
      <c r="H19" s="434">
        <v>658.62</v>
      </c>
      <c r="I19" s="432" t="s">
        <v>653</v>
      </c>
      <c r="J19" s="434">
        <v>15.87</v>
      </c>
      <c r="K19" s="432" t="s">
        <v>653</v>
      </c>
      <c r="L19" s="434">
        <v>0</v>
      </c>
      <c r="M19" s="432" t="s">
        <v>653</v>
      </c>
      <c r="N19" s="428">
        <v>1.6</v>
      </c>
      <c r="O19" s="432" t="s">
        <v>653</v>
      </c>
      <c r="P19" s="427">
        <v>0</v>
      </c>
      <c r="Q19" s="432" t="s">
        <v>653</v>
      </c>
      <c r="R19" s="427">
        <v>0</v>
      </c>
      <c r="S19" s="429">
        <f>SUM(D19,F19,J19,L19,N19,P19,R19,H19)</f>
        <v>722.79</v>
      </c>
      <c r="T19" s="7"/>
      <c r="U19" s="7"/>
    </row>
    <row r="20" spans="1:21" s="1" customFormat="1">
      <c r="A20" s="423" t="s">
        <v>660</v>
      </c>
      <c r="B20" s="394" t="s">
        <v>579</v>
      </c>
      <c r="C20" s="430" t="s">
        <v>653</v>
      </c>
      <c r="D20" s="431">
        <v>442.74</v>
      </c>
      <c r="E20" s="430" t="s">
        <v>653</v>
      </c>
      <c r="F20" s="431">
        <v>500.91</v>
      </c>
      <c r="G20" s="432" t="s">
        <v>653</v>
      </c>
      <c r="H20" s="433" t="s">
        <v>653</v>
      </c>
      <c r="I20" s="432" t="s">
        <v>653</v>
      </c>
      <c r="J20" s="434">
        <v>33.21</v>
      </c>
      <c r="K20" s="432" t="s">
        <v>653</v>
      </c>
      <c r="L20" s="427">
        <v>0</v>
      </c>
      <c r="M20" s="432" t="s">
        <v>653</v>
      </c>
      <c r="N20" s="428">
        <v>2.62</v>
      </c>
      <c r="O20" s="432" t="s">
        <v>653</v>
      </c>
      <c r="P20" s="427">
        <v>4.93</v>
      </c>
      <c r="Q20" s="432" t="s">
        <v>653</v>
      </c>
      <c r="R20" s="427">
        <v>0</v>
      </c>
      <c r="S20" s="429">
        <f>SUM(D20,F20,J20,L20,N20,P20,R20)</f>
        <v>984.41000000000008</v>
      </c>
      <c r="T20" s="7"/>
      <c r="U20" s="7"/>
    </row>
    <row r="21" spans="1:21" s="1" customFormat="1">
      <c r="A21" s="423" t="s">
        <v>661</v>
      </c>
      <c r="B21" s="394" t="s">
        <v>585</v>
      </c>
      <c r="C21" s="430" t="s">
        <v>653</v>
      </c>
      <c r="D21" s="431">
        <v>537.45000000000005</v>
      </c>
      <c r="E21" s="430" t="s">
        <v>653</v>
      </c>
      <c r="F21" s="431">
        <v>130.94</v>
      </c>
      <c r="G21" s="432" t="s">
        <v>653</v>
      </c>
      <c r="H21" s="433" t="s">
        <v>653</v>
      </c>
      <c r="I21" s="432" t="s">
        <v>653</v>
      </c>
      <c r="J21" s="434">
        <v>0</v>
      </c>
      <c r="K21" s="432" t="s">
        <v>653</v>
      </c>
      <c r="L21" s="434">
        <v>0</v>
      </c>
      <c r="M21" s="432" t="s">
        <v>653</v>
      </c>
      <c r="N21" s="428">
        <v>0.56000000000000005</v>
      </c>
      <c r="O21" s="432" t="s">
        <v>653</v>
      </c>
      <c r="P21" s="427">
        <v>0</v>
      </c>
      <c r="Q21" s="432" t="s">
        <v>653</v>
      </c>
      <c r="R21" s="427">
        <v>0</v>
      </c>
      <c r="S21" s="429">
        <f>SUM(D21,F21,J21,L21,N21,P21,R21)</f>
        <v>668.95</v>
      </c>
      <c r="T21" s="7"/>
      <c r="U21" s="7"/>
    </row>
    <row r="22" spans="1:21" s="1" customFormat="1">
      <c r="A22" s="423" t="s">
        <v>662</v>
      </c>
      <c r="B22" s="394" t="s">
        <v>663</v>
      </c>
      <c r="C22" s="435" t="s">
        <v>653</v>
      </c>
      <c r="D22" s="436">
        <v>0</v>
      </c>
      <c r="E22" s="435" t="s">
        <v>653</v>
      </c>
      <c r="F22" s="436">
        <v>0</v>
      </c>
      <c r="G22" s="437" t="s">
        <v>653</v>
      </c>
      <c r="H22" s="438">
        <v>766.83</v>
      </c>
      <c r="I22" s="437" t="s">
        <v>653</v>
      </c>
      <c r="J22" s="438">
        <v>0</v>
      </c>
      <c r="K22" s="437" t="s">
        <v>653</v>
      </c>
      <c r="L22" s="438">
        <v>0</v>
      </c>
      <c r="M22" s="437" t="s">
        <v>653</v>
      </c>
      <c r="N22" s="428">
        <v>0</v>
      </c>
      <c r="O22" s="437" t="s">
        <v>653</v>
      </c>
      <c r="P22" s="427">
        <v>0</v>
      </c>
      <c r="Q22" s="437" t="s">
        <v>653</v>
      </c>
      <c r="R22" s="427">
        <v>0</v>
      </c>
      <c r="S22" s="429">
        <f>SUM(D22,F22,J22,L22,N22,P22,R22,H22)</f>
        <v>766.83</v>
      </c>
      <c r="T22" s="7"/>
      <c r="U22" s="7"/>
    </row>
    <row r="23" spans="1:21" s="1" customFormat="1" ht="15.75" thickBot="1">
      <c r="A23" s="439" t="s">
        <v>664</v>
      </c>
      <c r="B23" s="440" t="s">
        <v>596</v>
      </c>
      <c r="C23" s="441" t="s">
        <v>653</v>
      </c>
      <c r="D23" s="442">
        <v>0</v>
      </c>
      <c r="E23" s="441" t="s">
        <v>653</v>
      </c>
      <c r="F23" s="442">
        <v>0</v>
      </c>
      <c r="G23" s="443" t="s">
        <v>653</v>
      </c>
      <c r="H23" s="444" t="s">
        <v>653</v>
      </c>
      <c r="I23" s="443" t="s">
        <v>653</v>
      </c>
      <c r="J23" s="445">
        <v>0</v>
      </c>
      <c r="K23" s="443" t="s">
        <v>653</v>
      </c>
      <c r="L23" s="445">
        <v>0.24</v>
      </c>
      <c r="M23" s="443" t="s">
        <v>653</v>
      </c>
      <c r="N23" s="446">
        <v>0</v>
      </c>
      <c r="O23" s="443" t="s">
        <v>653</v>
      </c>
      <c r="P23" s="447">
        <v>0</v>
      </c>
      <c r="Q23" s="443" t="s">
        <v>653</v>
      </c>
      <c r="R23" s="447">
        <v>0</v>
      </c>
      <c r="S23" s="448">
        <f>SUM(D23,F23,J23,L23,N23,P23,R23)</f>
        <v>0.24</v>
      </c>
      <c r="T23" s="7"/>
      <c r="U23" s="7"/>
    </row>
    <row r="24" spans="1:21" s="1" customFormat="1" ht="26.25" thickTop="1">
      <c r="A24" s="348" t="s">
        <v>295</v>
      </c>
      <c r="B24" s="449" t="s">
        <v>712</v>
      </c>
      <c r="C24" s="450" t="s">
        <v>653</v>
      </c>
      <c r="D24" s="451">
        <f>SUM(D25,D26)</f>
        <v>92.25</v>
      </c>
      <c r="E24" s="450" t="s">
        <v>653</v>
      </c>
      <c r="F24" s="451">
        <f>SUM(F25,F26)</f>
        <v>0</v>
      </c>
      <c r="G24" s="349" t="s">
        <v>653</v>
      </c>
      <c r="H24" s="451">
        <f>SUM(H25,H26)</f>
        <v>0</v>
      </c>
      <c r="I24" s="349" t="s">
        <v>653</v>
      </c>
      <c r="J24" s="451">
        <f>SUM(J25,J26)</f>
        <v>18.920000000000002</v>
      </c>
      <c r="K24" s="349" t="s">
        <v>653</v>
      </c>
      <c r="L24" s="451">
        <f>SUM(L25,L26)</f>
        <v>0</v>
      </c>
      <c r="M24" s="349" t="s">
        <v>653</v>
      </c>
      <c r="N24" s="451">
        <f>SUM(N25,N26)</f>
        <v>1.61</v>
      </c>
      <c r="O24" s="349" t="s">
        <v>653</v>
      </c>
      <c r="P24" s="451">
        <f>SUM(P25,P26)</f>
        <v>0</v>
      </c>
      <c r="Q24" s="349" t="s">
        <v>653</v>
      </c>
      <c r="R24" s="451">
        <f>SUM(R25,R26)</f>
        <v>0</v>
      </c>
      <c r="S24" s="452">
        <f>SUM(D24,F24,H24,J24,L24,N24,P24,R24)</f>
        <v>112.78</v>
      </c>
      <c r="T24" s="7"/>
      <c r="U24" s="7"/>
    </row>
    <row r="25" spans="1:21" s="1" customFormat="1">
      <c r="A25" s="423" t="s">
        <v>666</v>
      </c>
      <c r="B25" s="394" t="s">
        <v>667</v>
      </c>
      <c r="C25" s="263" t="s">
        <v>653</v>
      </c>
      <c r="D25" s="453">
        <v>0</v>
      </c>
      <c r="E25" s="263" t="s">
        <v>653</v>
      </c>
      <c r="F25" s="453">
        <v>0</v>
      </c>
      <c r="G25" s="182" t="s">
        <v>653</v>
      </c>
      <c r="H25" s="454">
        <v>0</v>
      </c>
      <c r="I25" s="182" t="s">
        <v>653</v>
      </c>
      <c r="J25" s="454">
        <v>0</v>
      </c>
      <c r="K25" s="182" t="s">
        <v>653</v>
      </c>
      <c r="L25" s="454">
        <v>0</v>
      </c>
      <c r="M25" s="182" t="s">
        <v>653</v>
      </c>
      <c r="N25" s="455">
        <v>0</v>
      </c>
      <c r="O25" s="182" t="s">
        <v>653</v>
      </c>
      <c r="P25" s="454">
        <v>0</v>
      </c>
      <c r="Q25" s="182" t="s">
        <v>653</v>
      </c>
      <c r="R25" s="456">
        <v>0</v>
      </c>
      <c r="S25" s="457">
        <f>SUM(D25,F25,H25,J25,L25,N25,P25,R25)</f>
        <v>0</v>
      </c>
      <c r="T25" s="7"/>
      <c r="U25" s="7"/>
    </row>
    <row r="26" spans="1:21" s="1" customFormat="1" ht="15.75" thickBot="1">
      <c r="A26" s="439" t="s">
        <v>668</v>
      </c>
      <c r="B26" s="440" t="s">
        <v>669</v>
      </c>
      <c r="C26" s="441" t="s">
        <v>653</v>
      </c>
      <c r="D26" s="458">
        <v>92.25</v>
      </c>
      <c r="E26" s="441" t="s">
        <v>653</v>
      </c>
      <c r="F26" s="458">
        <v>0</v>
      </c>
      <c r="G26" s="459" t="s">
        <v>653</v>
      </c>
      <c r="H26" s="460">
        <v>0</v>
      </c>
      <c r="I26" s="459" t="s">
        <v>653</v>
      </c>
      <c r="J26" s="460">
        <v>18.920000000000002</v>
      </c>
      <c r="K26" s="459" t="s">
        <v>653</v>
      </c>
      <c r="L26" s="460">
        <v>0</v>
      </c>
      <c r="M26" s="459" t="s">
        <v>653</v>
      </c>
      <c r="N26" s="461">
        <v>1.61</v>
      </c>
      <c r="O26" s="459" t="s">
        <v>653</v>
      </c>
      <c r="P26" s="462">
        <v>0</v>
      </c>
      <c r="Q26" s="459" t="s">
        <v>653</v>
      </c>
      <c r="R26" s="462">
        <v>0</v>
      </c>
      <c r="S26" s="448">
        <f>SUM(D26,F26,H26,J26,L26,N26,P26,R26)</f>
        <v>112.78</v>
      </c>
      <c r="T26" s="7"/>
      <c r="U26" s="7"/>
    </row>
    <row r="27" spans="1:21" s="1" customFormat="1" ht="30" thickTop="1" thickBot="1">
      <c r="A27" s="463" t="s">
        <v>351</v>
      </c>
      <c r="B27" s="464" t="s">
        <v>713</v>
      </c>
      <c r="C27" s="465">
        <f>SUM(C30:C38,C40,C41)</f>
        <v>100</v>
      </c>
      <c r="D27" s="466">
        <v>148.02000000000001</v>
      </c>
      <c r="E27" s="465">
        <f>SUM(E30:E38,E40,E41)</f>
        <v>100</v>
      </c>
      <c r="F27" s="466">
        <v>3.71</v>
      </c>
      <c r="G27" s="467" t="s">
        <v>653</v>
      </c>
      <c r="H27" s="468" t="s">
        <v>653</v>
      </c>
      <c r="I27" s="467">
        <f>SUM(I30:I38,I40,I41)</f>
        <v>100</v>
      </c>
      <c r="J27" s="469">
        <v>17.25</v>
      </c>
      <c r="K27" s="467">
        <f>SUM(K30:K38,K40,K41)</f>
        <v>100</v>
      </c>
      <c r="L27" s="469">
        <v>91.06</v>
      </c>
      <c r="M27" s="467">
        <f>SUM(M30:M38,M40,M41)</f>
        <v>100</v>
      </c>
      <c r="N27" s="466">
        <v>4.6100000000000003</v>
      </c>
      <c r="O27" s="467">
        <f>SUM(O30:O38,O40,O41)</f>
        <v>100</v>
      </c>
      <c r="P27" s="469">
        <v>0</v>
      </c>
      <c r="Q27" s="467">
        <f>SUM(Q30:Q38,Q40,Q41)</f>
        <v>100</v>
      </c>
      <c r="R27" s="469">
        <v>0</v>
      </c>
      <c r="S27" s="471">
        <f>SUM(D27,F27,J27,L27,N27,P27,R27)</f>
        <v>264.65000000000003</v>
      </c>
      <c r="T27" s="7"/>
      <c r="U27" s="7"/>
    </row>
    <row r="28" spans="1:21" s="1" customFormat="1" ht="30" customHeight="1" thickTop="1">
      <c r="A28" s="1039" t="s">
        <v>671</v>
      </c>
      <c r="B28" s="1040"/>
      <c r="C28" s="1037" t="s">
        <v>1600</v>
      </c>
      <c r="D28" s="1038"/>
      <c r="E28" s="1037" t="s">
        <v>1600</v>
      </c>
      <c r="F28" s="1038"/>
      <c r="G28" s="472" t="s">
        <v>653</v>
      </c>
      <c r="H28" s="472" t="s">
        <v>653</v>
      </c>
      <c r="I28" s="1037" t="s">
        <v>1600</v>
      </c>
      <c r="J28" s="1038"/>
      <c r="K28" s="1037" t="s">
        <v>1601</v>
      </c>
      <c r="L28" s="1038"/>
      <c r="M28" s="1037" t="s">
        <v>1600</v>
      </c>
      <c r="N28" s="1038"/>
      <c r="O28" s="1037" t="s">
        <v>1600</v>
      </c>
      <c r="P28" s="1038"/>
      <c r="Q28" s="1037" t="s">
        <v>1600</v>
      </c>
      <c r="R28" s="1038"/>
      <c r="S28" s="473" t="s">
        <v>653</v>
      </c>
      <c r="T28" s="7"/>
      <c r="U28" s="7"/>
    </row>
    <row r="29" spans="1:21" s="1" customFormat="1" ht="25.5">
      <c r="A29" s="474" t="s">
        <v>300</v>
      </c>
      <c r="B29" s="475" t="s">
        <v>714</v>
      </c>
      <c r="C29" s="476">
        <f>SUM(C30:C38)</f>
        <v>100</v>
      </c>
      <c r="D29" s="477">
        <f>SUM(D30:D38)</f>
        <v>148.02000000000001</v>
      </c>
      <c r="E29" s="476">
        <f>SUM(E30:E38)</f>
        <v>100</v>
      </c>
      <c r="F29" s="477">
        <f>SUM(F30:F38)</f>
        <v>3.7099999999999995</v>
      </c>
      <c r="G29" s="478" t="s">
        <v>653</v>
      </c>
      <c r="H29" s="478" t="s">
        <v>653</v>
      </c>
      <c r="I29" s="479">
        <f t="shared" ref="I29:S29" si="0">SUM(I30:I38)</f>
        <v>100</v>
      </c>
      <c r="J29" s="477">
        <f t="shared" si="0"/>
        <v>17.25</v>
      </c>
      <c r="K29" s="479">
        <f t="shared" si="0"/>
        <v>100</v>
      </c>
      <c r="L29" s="477">
        <f t="shared" si="0"/>
        <v>91.060000000000016</v>
      </c>
      <c r="M29" s="479">
        <f t="shared" si="0"/>
        <v>100</v>
      </c>
      <c r="N29" s="477">
        <f t="shared" si="0"/>
        <v>4.6100000000000003</v>
      </c>
      <c r="O29" s="479">
        <f t="shared" si="0"/>
        <v>100</v>
      </c>
      <c r="P29" s="477">
        <f t="shared" si="0"/>
        <v>0</v>
      </c>
      <c r="Q29" s="479">
        <f t="shared" si="0"/>
        <v>100</v>
      </c>
      <c r="R29" s="477">
        <f t="shared" si="0"/>
        <v>0</v>
      </c>
      <c r="S29" s="480">
        <f t="shared" si="0"/>
        <v>264.64999999999998</v>
      </c>
      <c r="T29" s="7"/>
      <c r="U29" s="7"/>
    </row>
    <row r="30" spans="1:21" s="1" customFormat="1">
      <c r="A30" s="423" t="s">
        <v>302</v>
      </c>
      <c r="B30" s="394" t="s">
        <v>598</v>
      </c>
      <c r="C30" s="481">
        <v>0</v>
      </c>
      <c r="D30" s="482">
        <f>$D$27*C30/100</f>
        <v>0</v>
      </c>
      <c r="E30" s="483">
        <v>0</v>
      </c>
      <c r="F30" s="482">
        <f>$F$27*E30/100</f>
        <v>0</v>
      </c>
      <c r="G30" s="484" t="s">
        <v>653</v>
      </c>
      <c r="H30" s="484" t="s">
        <v>653</v>
      </c>
      <c r="I30" s="485">
        <v>0</v>
      </c>
      <c r="J30" s="482">
        <f>$J$27*I30/100</f>
        <v>0</v>
      </c>
      <c r="K30" s="486">
        <v>0</v>
      </c>
      <c r="L30" s="482">
        <f>$L$27*K30/100</f>
        <v>0</v>
      </c>
      <c r="M30" s="487">
        <v>79</v>
      </c>
      <c r="N30" s="482">
        <f>$N$27*M30/100</f>
        <v>3.6419000000000001</v>
      </c>
      <c r="O30" s="487">
        <v>0</v>
      </c>
      <c r="P30" s="482">
        <f>$P$27*O30/100</f>
        <v>0</v>
      </c>
      <c r="Q30" s="488">
        <v>0</v>
      </c>
      <c r="R30" s="482">
        <f>$R$27*Q30/100</f>
        <v>0</v>
      </c>
      <c r="S30" s="489">
        <f>SUM(D30,F30,J30,L30,N30,P30,R30)</f>
        <v>3.6419000000000001</v>
      </c>
      <c r="T30" s="7"/>
      <c r="U30" s="7"/>
    </row>
    <row r="31" spans="1:21" s="1" customFormat="1">
      <c r="A31" s="423" t="s">
        <v>306</v>
      </c>
      <c r="B31" s="394" t="s">
        <v>656</v>
      </c>
      <c r="C31" s="481">
        <v>3</v>
      </c>
      <c r="D31" s="482">
        <f t="shared" ref="D31:D38" si="1">$D$27*C31/100</f>
        <v>4.4406000000000008</v>
      </c>
      <c r="E31" s="483">
        <v>28</v>
      </c>
      <c r="F31" s="482">
        <f t="shared" ref="F31:F38" si="2">$F$27*E31/100</f>
        <v>1.0387999999999999</v>
      </c>
      <c r="G31" s="484" t="s">
        <v>653</v>
      </c>
      <c r="H31" s="484" t="s">
        <v>653</v>
      </c>
      <c r="I31" s="485">
        <v>26</v>
      </c>
      <c r="J31" s="482">
        <f t="shared" ref="J31:J41" si="3">$J$27*I31/100</f>
        <v>4.4850000000000003</v>
      </c>
      <c r="K31" s="486">
        <v>8</v>
      </c>
      <c r="L31" s="482">
        <f t="shared" ref="L31:L41" si="4">$L$27*K31/100</f>
        <v>7.2848000000000006</v>
      </c>
      <c r="M31" s="487">
        <v>1</v>
      </c>
      <c r="N31" s="482">
        <f t="shared" ref="N31:N38" si="5">$N$27*M31/100</f>
        <v>4.6100000000000002E-2</v>
      </c>
      <c r="O31" s="487">
        <v>42</v>
      </c>
      <c r="P31" s="482">
        <f t="shared" ref="P31:P41" si="6">$P$27*O31/100</f>
        <v>0</v>
      </c>
      <c r="Q31" s="488">
        <v>0</v>
      </c>
      <c r="R31" s="482">
        <f t="shared" ref="R31:R41" si="7">$R$27*Q31/100</f>
        <v>0</v>
      </c>
      <c r="S31" s="489">
        <f t="shared" ref="S31:S38" si="8">SUM(D31,F31,J31,L31,N31,P31,R31)</f>
        <v>17.295300000000001</v>
      </c>
      <c r="T31" s="7"/>
      <c r="U31" s="7"/>
    </row>
    <row r="32" spans="1:21" s="1" customFormat="1">
      <c r="A32" s="423" t="s">
        <v>673</v>
      </c>
      <c r="B32" s="394" t="s">
        <v>606</v>
      </c>
      <c r="C32" s="481">
        <v>1</v>
      </c>
      <c r="D32" s="482">
        <f t="shared" si="1"/>
        <v>1.4802000000000002</v>
      </c>
      <c r="E32" s="483">
        <v>3</v>
      </c>
      <c r="F32" s="482">
        <f t="shared" si="2"/>
        <v>0.1113</v>
      </c>
      <c r="G32" s="484" t="s">
        <v>653</v>
      </c>
      <c r="H32" s="484" t="s">
        <v>653</v>
      </c>
      <c r="I32" s="485">
        <v>1</v>
      </c>
      <c r="J32" s="482">
        <f t="shared" si="3"/>
        <v>0.17249999999999999</v>
      </c>
      <c r="K32" s="486">
        <v>4</v>
      </c>
      <c r="L32" s="482">
        <f t="shared" si="4"/>
        <v>3.6424000000000003</v>
      </c>
      <c r="M32" s="487">
        <v>0</v>
      </c>
      <c r="N32" s="482">
        <f t="shared" si="5"/>
        <v>0</v>
      </c>
      <c r="O32" s="487">
        <v>0</v>
      </c>
      <c r="P32" s="482">
        <f t="shared" si="6"/>
        <v>0</v>
      </c>
      <c r="Q32" s="488">
        <v>0</v>
      </c>
      <c r="R32" s="482">
        <f t="shared" si="7"/>
        <v>0</v>
      </c>
      <c r="S32" s="489">
        <f t="shared" si="8"/>
        <v>5.4064000000000005</v>
      </c>
      <c r="T32" s="7"/>
      <c r="U32" s="7"/>
    </row>
    <row r="33" spans="1:21" s="1" customFormat="1">
      <c r="A33" s="423" t="s">
        <v>674</v>
      </c>
      <c r="B33" s="394" t="s">
        <v>575</v>
      </c>
      <c r="C33" s="481">
        <v>0</v>
      </c>
      <c r="D33" s="482">
        <f t="shared" si="1"/>
        <v>0</v>
      </c>
      <c r="E33" s="483">
        <v>0</v>
      </c>
      <c r="F33" s="482">
        <f t="shared" si="2"/>
        <v>0</v>
      </c>
      <c r="G33" s="484" t="s">
        <v>653</v>
      </c>
      <c r="H33" s="484" t="s">
        <v>653</v>
      </c>
      <c r="I33" s="485">
        <v>0</v>
      </c>
      <c r="J33" s="482">
        <f t="shared" si="3"/>
        <v>0</v>
      </c>
      <c r="K33" s="486">
        <v>28</v>
      </c>
      <c r="L33" s="482">
        <f t="shared" si="4"/>
        <v>25.496800000000004</v>
      </c>
      <c r="M33" s="487">
        <v>1</v>
      </c>
      <c r="N33" s="482">
        <f t="shared" si="5"/>
        <v>4.6100000000000002E-2</v>
      </c>
      <c r="O33" s="487">
        <v>0</v>
      </c>
      <c r="P33" s="482">
        <f t="shared" si="6"/>
        <v>0</v>
      </c>
      <c r="Q33" s="488">
        <v>0</v>
      </c>
      <c r="R33" s="482">
        <f t="shared" si="7"/>
        <v>0</v>
      </c>
      <c r="S33" s="489">
        <f t="shared" si="8"/>
        <v>25.542900000000003</v>
      </c>
      <c r="T33" s="7"/>
      <c r="U33" s="7"/>
    </row>
    <row r="34" spans="1:21" s="1" customFormat="1">
      <c r="A34" s="423" t="s">
        <v>675</v>
      </c>
      <c r="B34" s="394" t="s">
        <v>659</v>
      </c>
      <c r="C34" s="481">
        <v>1</v>
      </c>
      <c r="D34" s="482">
        <f t="shared" si="1"/>
        <v>1.4802000000000002</v>
      </c>
      <c r="E34" s="483">
        <v>7</v>
      </c>
      <c r="F34" s="482">
        <f t="shared" si="2"/>
        <v>0.25969999999999999</v>
      </c>
      <c r="G34" s="484" t="s">
        <v>653</v>
      </c>
      <c r="H34" s="484" t="s">
        <v>653</v>
      </c>
      <c r="I34" s="485">
        <v>12</v>
      </c>
      <c r="J34" s="482">
        <f t="shared" si="3"/>
        <v>2.0699999999999998</v>
      </c>
      <c r="K34" s="486">
        <v>28</v>
      </c>
      <c r="L34" s="482">
        <f t="shared" si="4"/>
        <v>25.496800000000004</v>
      </c>
      <c r="M34" s="487">
        <v>2</v>
      </c>
      <c r="N34" s="482">
        <f t="shared" si="5"/>
        <v>9.2200000000000004E-2</v>
      </c>
      <c r="O34" s="487">
        <v>0</v>
      </c>
      <c r="P34" s="482">
        <f t="shared" si="6"/>
        <v>0</v>
      </c>
      <c r="Q34" s="488">
        <v>0</v>
      </c>
      <c r="R34" s="482">
        <f t="shared" si="7"/>
        <v>0</v>
      </c>
      <c r="S34" s="489">
        <f t="shared" si="8"/>
        <v>29.398900000000001</v>
      </c>
      <c r="T34" s="7"/>
      <c r="U34" s="7"/>
    </row>
    <row r="35" spans="1:21" s="1" customFormat="1">
      <c r="A35" s="423" t="s">
        <v>676</v>
      </c>
      <c r="B35" s="394" t="s">
        <v>579</v>
      </c>
      <c r="C35" s="481">
        <v>46</v>
      </c>
      <c r="D35" s="482">
        <f t="shared" si="1"/>
        <v>68.089200000000005</v>
      </c>
      <c r="E35" s="483">
        <v>49</v>
      </c>
      <c r="F35" s="482">
        <f t="shared" si="2"/>
        <v>1.8178999999999998</v>
      </c>
      <c r="G35" s="484" t="s">
        <v>653</v>
      </c>
      <c r="H35" s="484" t="s">
        <v>653</v>
      </c>
      <c r="I35" s="485">
        <v>61</v>
      </c>
      <c r="J35" s="482">
        <f t="shared" si="3"/>
        <v>10.522500000000001</v>
      </c>
      <c r="K35" s="486">
        <v>30</v>
      </c>
      <c r="L35" s="482">
        <f t="shared" si="4"/>
        <v>27.318000000000001</v>
      </c>
      <c r="M35" s="487">
        <v>16</v>
      </c>
      <c r="N35" s="482">
        <f t="shared" si="5"/>
        <v>0.73760000000000003</v>
      </c>
      <c r="O35" s="487">
        <v>58</v>
      </c>
      <c r="P35" s="482">
        <f t="shared" si="6"/>
        <v>0</v>
      </c>
      <c r="Q35" s="488">
        <v>100</v>
      </c>
      <c r="R35" s="482">
        <f t="shared" si="7"/>
        <v>0</v>
      </c>
      <c r="S35" s="489">
        <f t="shared" si="8"/>
        <v>108.48519999999999</v>
      </c>
      <c r="T35" s="7"/>
      <c r="U35" s="7"/>
    </row>
    <row r="36" spans="1:21" s="1" customFormat="1">
      <c r="A36" s="423" t="s">
        <v>677</v>
      </c>
      <c r="B36" s="394" t="s">
        <v>585</v>
      </c>
      <c r="C36" s="481">
        <v>49</v>
      </c>
      <c r="D36" s="482">
        <f t="shared" si="1"/>
        <v>72.529800000000009</v>
      </c>
      <c r="E36" s="483">
        <v>13</v>
      </c>
      <c r="F36" s="482">
        <f t="shared" si="2"/>
        <v>0.48229999999999995</v>
      </c>
      <c r="G36" s="484" t="s">
        <v>653</v>
      </c>
      <c r="H36" s="484" t="s">
        <v>653</v>
      </c>
      <c r="I36" s="485">
        <v>0</v>
      </c>
      <c r="J36" s="482">
        <f t="shared" si="3"/>
        <v>0</v>
      </c>
      <c r="K36" s="486">
        <v>2</v>
      </c>
      <c r="L36" s="482">
        <f t="shared" si="4"/>
        <v>1.8212000000000002</v>
      </c>
      <c r="M36" s="487">
        <v>1</v>
      </c>
      <c r="N36" s="482">
        <f t="shared" si="5"/>
        <v>4.6100000000000002E-2</v>
      </c>
      <c r="O36" s="487">
        <v>0</v>
      </c>
      <c r="P36" s="482">
        <f t="shared" si="6"/>
        <v>0</v>
      </c>
      <c r="Q36" s="488">
        <v>0</v>
      </c>
      <c r="R36" s="482">
        <f t="shared" si="7"/>
        <v>0</v>
      </c>
      <c r="S36" s="489">
        <f t="shared" si="8"/>
        <v>74.879400000000004</v>
      </c>
      <c r="T36" s="7"/>
      <c r="U36" s="7"/>
    </row>
    <row r="37" spans="1:21" s="1" customFormat="1">
      <c r="A37" s="423" t="s">
        <v>678</v>
      </c>
      <c r="B37" s="394" t="s">
        <v>663</v>
      </c>
      <c r="C37" s="481">
        <v>0</v>
      </c>
      <c r="D37" s="482">
        <f t="shared" si="1"/>
        <v>0</v>
      </c>
      <c r="E37" s="483">
        <v>0</v>
      </c>
      <c r="F37" s="482">
        <f t="shared" si="2"/>
        <v>0</v>
      </c>
      <c r="G37" s="484" t="s">
        <v>653</v>
      </c>
      <c r="H37" s="484" t="s">
        <v>653</v>
      </c>
      <c r="I37" s="485">
        <v>0</v>
      </c>
      <c r="J37" s="482">
        <f t="shared" si="3"/>
        <v>0</v>
      </c>
      <c r="K37" s="486">
        <v>0</v>
      </c>
      <c r="L37" s="482">
        <f t="shared" si="4"/>
        <v>0</v>
      </c>
      <c r="M37" s="487">
        <v>0</v>
      </c>
      <c r="N37" s="482">
        <f t="shared" si="5"/>
        <v>0</v>
      </c>
      <c r="O37" s="487">
        <v>0</v>
      </c>
      <c r="P37" s="482">
        <f t="shared" si="6"/>
        <v>0</v>
      </c>
      <c r="Q37" s="488">
        <v>0</v>
      </c>
      <c r="R37" s="482">
        <f t="shared" si="7"/>
        <v>0</v>
      </c>
      <c r="S37" s="489">
        <f t="shared" si="8"/>
        <v>0</v>
      </c>
      <c r="T37" s="7"/>
      <c r="U37" s="7"/>
    </row>
    <row r="38" spans="1:21" s="1" customFormat="1" ht="15.75" thickBot="1">
      <c r="A38" s="439" t="s">
        <v>679</v>
      </c>
      <c r="B38" s="440" t="s">
        <v>596</v>
      </c>
      <c r="C38" s="490">
        <v>0</v>
      </c>
      <c r="D38" s="491">
        <f t="shared" si="1"/>
        <v>0</v>
      </c>
      <c r="E38" s="492">
        <v>0</v>
      </c>
      <c r="F38" s="491">
        <f t="shared" si="2"/>
        <v>0</v>
      </c>
      <c r="G38" s="493" t="s">
        <v>653</v>
      </c>
      <c r="H38" s="493" t="s">
        <v>653</v>
      </c>
      <c r="I38" s="494">
        <v>0</v>
      </c>
      <c r="J38" s="491">
        <f t="shared" si="3"/>
        <v>0</v>
      </c>
      <c r="K38" s="495">
        <v>0</v>
      </c>
      <c r="L38" s="491">
        <f t="shared" si="4"/>
        <v>0</v>
      </c>
      <c r="M38" s="496">
        <v>0</v>
      </c>
      <c r="N38" s="491">
        <f t="shared" si="5"/>
        <v>0</v>
      </c>
      <c r="O38" s="496">
        <v>0</v>
      </c>
      <c r="P38" s="491">
        <f t="shared" si="6"/>
        <v>0</v>
      </c>
      <c r="Q38" s="497">
        <v>0</v>
      </c>
      <c r="R38" s="491">
        <f t="shared" si="7"/>
        <v>0</v>
      </c>
      <c r="S38" s="552">
        <f t="shared" si="8"/>
        <v>0</v>
      </c>
      <c r="T38" s="7"/>
      <c r="U38" s="7"/>
    </row>
    <row r="39" spans="1:21" s="1" customFormat="1" ht="26.25" thickTop="1">
      <c r="A39" s="348" t="s">
        <v>354</v>
      </c>
      <c r="B39" s="449" t="s">
        <v>715</v>
      </c>
      <c r="C39" s="521">
        <f>SUM(C40,C41)</f>
        <v>0</v>
      </c>
      <c r="D39" s="553">
        <f t="shared" ref="D39:F39" si="9">SUM(D40,D41)</f>
        <v>0</v>
      </c>
      <c r="E39" s="521">
        <f t="shared" si="9"/>
        <v>0</v>
      </c>
      <c r="F39" s="553">
        <f t="shared" si="9"/>
        <v>0</v>
      </c>
      <c r="G39" s="500" t="s">
        <v>653</v>
      </c>
      <c r="H39" s="500" t="s">
        <v>653</v>
      </c>
      <c r="I39" s="501">
        <f t="shared" ref="I39:S39" si="10">SUM(I40,I41)</f>
        <v>0</v>
      </c>
      <c r="J39" s="499">
        <f t="shared" si="10"/>
        <v>0</v>
      </c>
      <c r="K39" s="501">
        <f t="shared" si="10"/>
        <v>0</v>
      </c>
      <c r="L39" s="499">
        <f t="shared" si="10"/>
        <v>0</v>
      </c>
      <c r="M39" s="501">
        <f t="shared" si="10"/>
        <v>0</v>
      </c>
      <c r="N39" s="499">
        <f t="shared" si="10"/>
        <v>0</v>
      </c>
      <c r="O39" s="501">
        <f t="shared" si="10"/>
        <v>0</v>
      </c>
      <c r="P39" s="499">
        <f t="shared" si="10"/>
        <v>0</v>
      </c>
      <c r="Q39" s="501">
        <f t="shared" si="10"/>
        <v>0</v>
      </c>
      <c r="R39" s="499">
        <f t="shared" si="10"/>
        <v>0</v>
      </c>
      <c r="S39" s="502">
        <f t="shared" si="10"/>
        <v>0</v>
      </c>
      <c r="T39" s="7"/>
      <c r="U39" s="7"/>
    </row>
    <row r="40" spans="1:21" s="1" customFormat="1">
      <c r="A40" s="423" t="s">
        <v>387</v>
      </c>
      <c r="B40" s="394" t="s">
        <v>667</v>
      </c>
      <c r="C40" s="481">
        <v>0</v>
      </c>
      <c r="D40" s="482">
        <f>$D$27*C40/100</f>
        <v>0</v>
      </c>
      <c r="E40" s="483">
        <v>0</v>
      </c>
      <c r="F40" s="482">
        <f>$F$27*E40/100</f>
        <v>0</v>
      </c>
      <c r="G40" s="484" t="s">
        <v>653</v>
      </c>
      <c r="H40" s="484" t="s">
        <v>653</v>
      </c>
      <c r="I40" s="485">
        <v>0</v>
      </c>
      <c r="J40" s="482">
        <f t="shared" si="3"/>
        <v>0</v>
      </c>
      <c r="K40" s="486">
        <v>0</v>
      </c>
      <c r="L40" s="482">
        <f t="shared" si="4"/>
        <v>0</v>
      </c>
      <c r="M40" s="487">
        <v>0</v>
      </c>
      <c r="N40" s="482">
        <f>$N$27*M40/100</f>
        <v>0</v>
      </c>
      <c r="O40" s="487">
        <v>0</v>
      </c>
      <c r="P40" s="482">
        <f t="shared" si="6"/>
        <v>0</v>
      </c>
      <c r="Q40" s="488">
        <v>0</v>
      </c>
      <c r="R40" s="482">
        <f t="shared" si="7"/>
        <v>0</v>
      </c>
      <c r="S40" s="503">
        <f>SUM(D40,F40,J40,L40,N40,P40,R40)</f>
        <v>0</v>
      </c>
      <c r="T40" s="7"/>
      <c r="U40" s="7"/>
    </row>
    <row r="41" spans="1:21" s="1" customFormat="1" ht="15.75" thickBot="1">
      <c r="A41" s="439" t="s">
        <v>681</v>
      </c>
      <c r="B41" s="440" t="s">
        <v>669</v>
      </c>
      <c r="C41" s="490">
        <v>0</v>
      </c>
      <c r="D41" s="491">
        <f>$D$27*C41/100</f>
        <v>0</v>
      </c>
      <c r="E41" s="492">
        <v>0</v>
      </c>
      <c r="F41" s="482">
        <f>$F$27*E41/100</f>
        <v>0</v>
      </c>
      <c r="G41" s="493" t="s">
        <v>653</v>
      </c>
      <c r="H41" s="493" t="s">
        <v>653</v>
      </c>
      <c r="I41" s="494">
        <v>0</v>
      </c>
      <c r="J41" s="482">
        <f t="shared" si="3"/>
        <v>0</v>
      </c>
      <c r="K41" s="495">
        <v>0</v>
      </c>
      <c r="L41" s="482">
        <f t="shared" si="4"/>
        <v>0</v>
      </c>
      <c r="M41" s="496">
        <v>0</v>
      </c>
      <c r="N41" s="482">
        <f>$N$27*M41/100</f>
        <v>0</v>
      </c>
      <c r="O41" s="496">
        <v>0</v>
      </c>
      <c r="P41" s="482">
        <f t="shared" si="6"/>
        <v>0</v>
      </c>
      <c r="Q41" s="497">
        <v>0</v>
      </c>
      <c r="R41" s="482">
        <f t="shared" si="7"/>
        <v>0</v>
      </c>
      <c r="S41" s="503">
        <f>SUM(D41,F41,J41,L41,N41,P41,R41)</f>
        <v>0</v>
      </c>
      <c r="T41" s="7"/>
      <c r="U41" s="7"/>
    </row>
    <row r="42" spans="1:21" s="1" customFormat="1" ht="30" thickTop="1" thickBot="1">
      <c r="A42" s="504" t="s">
        <v>364</v>
      </c>
      <c r="B42" s="505" t="s">
        <v>716</v>
      </c>
      <c r="C42" s="506">
        <f>SUM(C45:C53,C55,C56)</f>
        <v>100.00000000000001</v>
      </c>
      <c r="D42" s="507">
        <v>0</v>
      </c>
      <c r="E42" s="506">
        <f>SUM(E45:E53,E55,E56)</f>
        <v>99.999999999999986</v>
      </c>
      <c r="F42" s="507">
        <v>0</v>
      </c>
      <c r="G42" s="508" t="s">
        <v>653</v>
      </c>
      <c r="H42" s="509" t="s">
        <v>653</v>
      </c>
      <c r="I42" s="510">
        <f>SUM(I45:I53,I55,I56)</f>
        <v>100</v>
      </c>
      <c r="J42" s="511">
        <v>3.61</v>
      </c>
      <c r="K42" s="510">
        <f>SUM(K45:K53,K55,K56)</f>
        <v>100.00000000000001</v>
      </c>
      <c r="L42" s="511">
        <v>0.1</v>
      </c>
      <c r="M42" s="510">
        <f>SUM(M45:M53,M55,M56)</f>
        <v>99.999999999999986</v>
      </c>
      <c r="N42" s="507">
        <v>5.99</v>
      </c>
      <c r="O42" s="510">
        <f>SUM(O45:O53,O55,O56)</f>
        <v>100</v>
      </c>
      <c r="P42" s="511">
        <v>2.71</v>
      </c>
      <c r="Q42" s="510">
        <f>SUM(Q45:Q53,Q55,Q56)</f>
        <v>0</v>
      </c>
      <c r="R42" s="512">
        <v>0</v>
      </c>
      <c r="S42" s="513">
        <f>SUM(D42,F42,J42,L42,N42,P42,R42)</f>
        <v>12.41</v>
      </c>
      <c r="T42" s="7"/>
      <c r="U42" s="7"/>
    </row>
    <row r="43" spans="1:21" s="1" customFormat="1" ht="27.75" customHeight="1" thickTop="1">
      <c r="A43" s="1039" t="s">
        <v>683</v>
      </c>
      <c r="B43" s="1040"/>
      <c r="C43" s="554"/>
      <c r="D43" s="1062" t="s">
        <v>717</v>
      </c>
      <c r="E43" s="1062"/>
      <c r="F43" s="1062"/>
      <c r="G43" s="1062"/>
      <c r="H43" s="1062"/>
      <c r="I43" s="1062"/>
      <c r="J43" s="1062"/>
      <c r="K43" s="1062"/>
      <c r="L43" s="1062"/>
      <c r="M43" s="1062"/>
      <c r="N43" s="1062"/>
      <c r="O43" s="1062"/>
      <c r="P43" s="1062"/>
      <c r="Q43" s="1062"/>
      <c r="R43" s="1062"/>
      <c r="S43" s="1063"/>
      <c r="T43" s="7"/>
      <c r="U43" s="7"/>
    </row>
    <row r="44" spans="1:21" s="1" customFormat="1" ht="25.5">
      <c r="A44" s="474" t="s">
        <v>165</v>
      </c>
      <c r="B44" s="475" t="s">
        <v>718</v>
      </c>
      <c r="C44" s="476">
        <f>SUM(C45:C53)</f>
        <v>92.624779143115276</v>
      </c>
      <c r="D44" s="477">
        <f>SUM(D45:D53)</f>
        <v>0</v>
      </c>
      <c r="E44" s="476">
        <f>SUM(E45:E53)</f>
        <v>99.999999999999986</v>
      </c>
      <c r="F44" s="477">
        <f>SUM(F45:F53)</f>
        <v>0</v>
      </c>
      <c r="G44" s="478" t="s">
        <v>653</v>
      </c>
      <c r="H44" s="478" t="s">
        <v>653</v>
      </c>
      <c r="I44" s="479">
        <f t="shared" ref="I44:S44" si="11">SUM(I45:I53)</f>
        <v>82.377049180327873</v>
      </c>
      <c r="J44" s="477">
        <f t="shared" si="11"/>
        <v>2.9738114754098355</v>
      </c>
      <c r="K44" s="479">
        <f t="shared" si="11"/>
        <v>100.00000000000001</v>
      </c>
      <c r="L44" s="477">
        <f t="shared" si="11"/>
        <v>0.10000000000000002</v>
      </c>
      <c r="M44" s="479">
        <f t="shared" si="11"/>
        <v>96.862821512081041</v>
      </c>
      <c r="N44" s="477">
        <f t="shared" si="11"/>
        <v>5.8020830085736543</v>
      </c>
      <c r="O44" s="479">
        <f t="shared" si="11"/>
        <v>100</v>
      </c>
      <c r="P44" s="477">
        <f t="shared" si="11"/>
        <v>2.7099999999999995</v>
      </c>
      <c r="Q44" s="479">
        <f t="shared" si="11"/>
        <v>0</v>
      </c>
      <c r="R44" s="477">
        <f t="shared" si="11"/>
        <v>0</v>
      </c>
      <c r="S44" s="480">
        <f t="shared" si="11"/>
        <v>11.585894483983491</v>
      </c>
      <c r="T44" s="7"/>
      <c r="U44" s="7"/>
    </row>
    <row r="45" spans="1:21" s="1" customFormat="1">
      <c r="A45" s="514" t="s">
        <v>167</v>
      </c>
      <c r="B45" s="394" t="s">
        <v>598</v>
      </c>
      <c r="C45" s="515">
        <f t="shared" ref="C45:C53" si="12">IF($D$13+$D$27=0,0,(D15+D30)/($D$13+$D$27)*100)</f>
        <v>0</v>
      </c>
      <c r="D45" s="516">
        <f>$D$42*C45/100</f>
        <v>0</v>
      </c>
      <c r="E45" s="515">
        <f t="shared" ref="E45:E53" si="13">IF($F$13+$F$27=0,0,(F15+F30)/($F$13+$F$27)*100)</f>
        <v>0</v>
      </c>
      <c r="F45" s="516">
        <f>$F$42*E45/100</f>
        <v>0</v>
      </c>
      <c r="G45" s="500" t="s">
        <v>653</v>
      </c>
      <c r="H45" s="500" t="s">
        <v>653</v>
      </c>
      <c r="I45" s="517">
        <f t="shared" ref="I45:I53" si="14">IF($J$13+$J$27=0,0,(J15+J30)/($J$13+$J$27)*100)</f>
        <v>0</v>
      </c>
      <c r="J45" s="516">
        <f>$J$42*I45/100</f>
        <v>0</v>
      </c>
      <c r="K45" s="517">
        <f>IF($L$13+$L$27=0,0,(L15+L30)/($L$13+$L$27)*100)</f>
        <v>0</v>
      </c>
      <c r="L45" s="516">
        <f>$L$42*K45/100</f>
        <v>0</v>
      </c>
      <c r="M45" s="517">
        <f t="shared" ref="M45:M53" si="15">IF($N$13+$N$27=0,0,(N15+N30)/($N$13+$N$27)*100)</f>
        <v>83.382501948558058</v>
      </c>
      <c r="N45" s="516">
        <f>$N$42*M45/100</f>
        <v>4.9946118667186274</v>
      </c>
      <c r="O45" s="517">
        <f t="shared" ref="O45:O53" si="16">IF($P$13+$P$27=0,0,(P15+P30)/($P$13+$P$27)*100)</f>
        <v>0</v>
      </c>
      <c r="P45" s="516">
        <f>$P$42*O45/100</f>
        <v>0</v>
      </c>
      <c r="Q45" s="517">
        <f t="shared" ref="Q45:Q53" si="17">IF($R$13+$R$27=0,0,(R15+R30)/($R$13+$R$27)*100)</f>
        <v>0</v>
      </c>
      <c r="R45" s="516">
        <f>$R$42*Q45/100</f>
        <v>0</v>
      </c>
      <c r="S45" s="518">
        <f>SUM(D45,F45,J45,L45,N45,P45,R45)</f>
        <v>4.9946118667186274</v>
      </c>
      <c r="T45" s="7"/>
      <c r="U45" s="7"/>
    </row>
    <row r="46" spans="1:21" s="1" customFormat="1">
      <c r="A46" s="423" t="s">
        <v>485</v>
      </c>
      <c r="B46" s="394" t="s">
        <v>656</v>
      </c>
      <c r="C46" s="515">
        <f t="shared" si="12"/>
        <v>2.1538523037071977</v>
      </c>
      <c r="D46" s="516">
        <f t="shared" ref="D46:D56" si="18">$D$42*C46/100</f>
        <v>0</v>
      </c>
      <c r="E46" s="515">
        <f t="shared" si="13"/>
        <v>23.494281072124128</v>
      </c>
      <c r="F46" s="516">
        <f t="shared" ref="F46:F56" si="19">$F$42*E46/100</f>
        <v>0</v>
      </c>
      <c r="G46" s="484" t="s">
        <v>653</v>
      </c>
      <c r="H46" s="484" t="s">
        <v>653</v>
      </c>
      <c r="I46" s="517">
        <f t="shared" si="14"/>
        <v>23.523658718330847</v>
      </c>
      <c r="J46" s="516">
        <f t="shared" ref="J46:J56" si="20">$J$42*I46/100</f>
        <v>0.8492040797317435</v>
      </c>
      <c r="K46" s="517">
        <f t="shared" ref="K46:K53" si="21">IF($L$13+$L$27=0,0,(L16+L31)/($L$13+$L$27)*100)</f>
        <v>7.9789704271631994</v>
      </c>
      <c r="L46" s="516">
        <f t="shared" ref="L46:L56" si="22">$L$42*K46/100</f>
        <v>7.9789704271632008E-3</v>
      </c>
      <c r="M46" s="517">
        <f t="shared" si="15"/>
        <v>0.71336710833982853</v>
      </c>
      <c r="N46" s="516">
        <f t="shared" ref="N46:N56" si="23">$N$42*M46/100</f>
        <v>4.2730689789555729E-2</v>
      </c>
      <c r="O46" s="517">
        <f t="shared" si="16"/>
        <v>27.071005917159763</v>
      </c>
      <c r="P46" s="516">
        <f t="shared" ref="P46:P56" si="24">$P$42*O46/100</f>
        <v>0.73362426035502948</v>
      </c>
      <c r="Q46" s="517">
        <f t="shared" si="17"/>
        <v>0</v>
      </c>
      <c r="R46" s="516">
        <f t="shared" ref="R46:R56" si="25">$R$42*Q46/100</f>
        <v>0</v>
      </c>
      <c r="S46" s="518">
        <f t="shared" ref="S46:S53" si="26">SUM(D46,F46,J46,L46,N46,P46,R46)</f>
        <v>1.6335380003034921</v>
      </c>
      <c r="T46" s="7"/>
      <c r="U46" s="7"/>
    </row>
    <row r="47" spans="1:21" s="1" customFormat="1">
      <c r="A47" s="423" t="s">
        <v>686</v>
      </c>
      <c r="B47" s="394" t="s">
        <v>606</v>
      </c>
      <c r="C47" s="515">
        <f t="shared" si="12"/>
        <v>0.6052238149679009</v>
      </c>
      <c r="D47" s="516">
        <f t="shared" si="18"/>
        <v>0</v>
      </c>
      <c r="E47" s="515">
        <f t="shared" si="13"/>
        <v>3.40782465541173</v>
      </c>
      <c r="F47" s="516">
        <f t="shared" si="19"/>
        <v>0</v>
      </c>
      <c r="G47" s="484" t="s">
        <v>653</v>
      </c>
      <c r="H47" s="484" t="s">
        <v>653</v>
      </c>
      <c r="I47" s="517">
        <f t="shared" si="14"/>
        <v>1.0548621460506704</v>
      </c>
      <c r="J47" s="516">
        <f t="shared" si="20"/>
        <v>3.8080523472429205E-2</v>
      </c>
      <c r="K47" s="517">
        <f t="shared" si="21"/>
        <v>3.9894852135815997</v>
      </c>
      <c r="L47" s="516">
        <f t="shared" si="22"/>
        <v>3.9894852135816004E-3</v>
      </c>
      <c r="M47" s="517">
        <f t="shared" si="15"/>
        <v>0.77942322681215903</v>
      </c>
      <c r="N47" s="516">
        <f t="shared" si="23"/>
        <v>4.6687451286048329E-2</v>
      </c>
      <c r="O47" s="517">
        <f t="shared" si="16"/>
        <v>0</v>
      </c>
      <c r="P47" s="516">
        <f t="shared" si="24"/>
        <v>0</v>
      </c>
      <c r="Q47" s="517">
        <f t="shared" si="17"/>
        <v>0</v>
      </c>
      <c r="R47" s="516">
        <f t="shared" si="25"/>
        <v>0</v>
      </c>
      <c r="S47" s="518">
        <f t="shared" si="26"/>
        <v>8.8757459972059138E-2</v>
      </c>
      <c r="T47" s="7"/>
      <c r="U47" s="7"/>
    </row>
    <row r="48" spans="1:21" s="1" customFormat="1">
      <c r="A48" s="423" t="s">
        <v>687</v>
      </c>
      <c r="B48" s="394" t="s">
        <v>575</v>
      </c>
      <c r="C48" s="515">
        <f t="shared" si="12"/>
        <v>0</v>
      </c>
      <c r="D48" s="516">
        <f t="shared" si="18"/>
        <v>0</v>
      </c>
      <c r="E48" s="515">
        <f t="shared" si="13"/>
        <v>0</v>
      </c>
      <c r="F48" s="516">
        <f t="shared" si="19"/>
        <v>0</v>
      </c>
      <c r="G48" s="484" t="s">
        <v>653</v>
      </c>
      <c r="H48" s="484" t="s">
        <v>653</v>
      </c>
      <c r="I48" s="517">
        <f t="shared" si="14"/>
        <v>0.35394932935916545</v>
      </c>
      <c r="J48" s="516">
        <f t="shared" si="20"/>
        <v>1.2777570789865873E-2</v>
      </c>
      <c r="K48" s="517">
        <f t="shared" si="21"/>
        <v>27.926396495071199</v>
      </c>
      <c r="L48" s="516">
        <f t="shared" si="22"/>
        <v>2.7926396495071198E-2</v>
      </c>
      <c r="M48" s="517">
        <f t="shared" si="15"/>
        <v>0.96667965705378012</v>
      </c>
      <c r="N48" s="516">
        <f t="shared" si="23"/>
        <v>5.7904111457521432E-2</v>
      </c>
      <c r="O48" s="517">
        <f t="shared" si="16"/>
        <v>0</v>
      </c>
      <c r="P48" s="516">
        <f t="shared" si="24"/>
        <v>0</v>
      </c>
      <c r="Q48" s="517">
        <f t="shared" si="17"/>
        <v>0</v>
      </c>
      <c r="R48" s="516">
        <f t="shared" si="25"/>
        <v>0</v>
      </c>
      <c r="S48" s="518">
        <f t="shared" si="26"/>
        <v>9.8608078742458499E-2</v>
      </c>
      <c r="T48" s="7"/>
      <c r="U48" s="7"/>
    </row>
    <row r="49" spans="1:21" s="1" customFormat="1">
      <c r="A49" s="423" t="s">
        <v>688</v>
      </c>
      <c r="B49" s="394" t="s">
        <v>659</v>
      </c>
      <c r="C49" s="515">
        <f t="shared" si="12"/>
        <v>0.25904813680734889</v>
      </c>
      <c r="D49" s="516">
        <f t="shared" si="18"/>
        <v>0</v>
      </c>
      <c r="E49" s="515">
        <f t="shared" si="13"/>
        <v>4.8634774094278921</v>
      </c>
      <c r="F49" s="516">
        <f t="shared" si="19"/>
        <v>0</v>
      </c>
      <c r="G49" s="484" t="s">
        <v>653</v>
      </c>
      <c r="H49" s="484" t="s">
        <v>653</v>
      </c>
      <c r="I49" s="517">
        <f t="shared" si="14"/>
        <v>16.710134128166914</v>
      </c>
      <c r="J49" s="516">
        <f t="shared" si="20"/>
        <v>0.60323584202682556</v>
      </c>
      <c r="K49" s="517">
        <f t="shared" si="21"/>
        <v>27.926396495071199</v>
      </c>
      <c r="L49" s="516">
        <f t="shared" si="22"/>
        <v>2.7926396495071198E-2</v>
      </c>
      <c r="M49" s="517">
        <f t="shared" si="15"/>
        <v>3.2973499610288393</v>
      </c>
      <c r="N49" s="516">
        <f t="shared" si="23"/>
        <v>0.19751126266562746</v>
      </c>
      <c r="O49" s="517">
        <f t="shared" si="16"/>
        <v>0</v>
      </c>
      <c r="P49" s="516">
        <f t="shared" si="24"/>
        <v>0</v>
      </c>
      <c r="Q49" s="517">
        <f t="shared" si="17"/>
        <v>0</v>
      </c>
      <c r="R49" s="516">
        <f t="shared" si="25"/>
        <v>0</v>
      </c>
      <c r="S49" s="518">
        <f t="shared" si="26"/>
        <v>0.82867350118752425</v>
      </c>
      <c r="T49" s="7"/>
      <c r="U49" s="7"/>
    </row>
    <row r="50" spans="1:21" s="1" customFormat="1">
      <c r="A50" s="423" t="s">
        <v>689</v>
      </c>
      <c r="B50" s="394" t="s">
        <v>579</v>
      </c>
      <c r="C50" s="515">
        <f t="shared" si="12"/>
        <v>40.83987176309752</v>
      </c>
      <c r="D50" s="516">
        <f t="shared" si="18"/>
        <v>0</v>
      </c>
      <c r="E50" s="515">
        <f t="shared" si="13"/>
        <v>54.093407361976389</v>
      </c>
      <c r="F50" s="516">
        <f t="shared" si="19"/>
        <v>0</v>
      </c>
      <c r="G50" s="484" t="s">
        <v>653</v>
      </c>
      <c r="H50" s="484" t="s">
        <v>653</v>
      </c>
      <c r="I50" s="517">
        <f t="shared" si="14"/>
        <v>40.734444858420268</v>
      </c>
      <c r="J50" s="516">
        <f t="shared" si="20"/>
        <v>1.4705134593889715</v>
      </c>
      <c r="K50" s="517">
        <f t="shared" si="21"/>
        <v>29.921139101861993</v>
      </c>
      <c r="L50" s="516">
        <f t="shared" si="22"/>
        <v>2.9921139101861994E-2</v>
      </c>
      <c r="M50" s="517">
        <f t="shared" si="15"/>
        <v>6.5424785658612636</v>
      </c>
      <c r="N50" s="516">
        <f t="shared" si="23"/>
        <v>0.39189446609508971</v>
      </c>
      <c r="O50" s="517">
        <f t="shared" si="16"/>
        <v>72.928994082840234</v>
      </c>
      <c r="P50" s="516">
        <f t="shared" si="24"/>
        <v>1.9763757396449702</v>
      </c>
      <c r="Q50" s="517">
        <f t="shared" si="17"/>
        <v>0</v>
      </c>
      <c r="R50" s="516">
        <f t="shared" si="25"/>
        <v>0</v>
      </c>
      <c r="S50" s="518">
        <f t="shared" si="26"/>
        <v>3.8687048042308931</v>
      </c>
      <c r="T50" s="7"/>
      <c r="U50" s="7"/>
    </row>
    <row r="51" spans="1:21" s="1" customFormat="1">
      <c r="A51" s="423" t="s">
        <v>690</v>
      </c>
      <c r="B51" s="394" t="s">
        <v>585</v>
      </c>
      <c r="C51" s="515">
        <f t="shared" si="12"/>
        <v>48.766783124535309</v>
      </c>
      <c r="D51" s="516">
        <f t="shared" si="18"/>
        <v>0</v>
      </c>
      <c r="E51" s="515">
        <f t="shared" si="13"/>
        <v>14.141009501059857</v>
      </c>
      <c r="F51" s="516">
        <f t="shared" si="19"/>
        <v>0</v>
      </c>
      <c r="G51" s="484" t="s">
        <v>653</v>
      </c>
      <c r="H51" s="484" t="s">
        <v>653</v>
      </c>
      <c r="I51" s="517">
        <f t="shared" si="14"/>
        <v>0</v>
      </c>
      <c r="J51" s="516">
        <f t="shared" si="20"/>
        <v>0</v>
      </c>
      <c r="K51" s="517">
        <f t="shared" si="21"/>
        <v>1.9947426067907998</v>
      </c>
      <c r="L51" s="516">
        <f t="shared" si="22"/>
        <v>1.9947426067908002E-3</v>
      </c>
      <c r="M51" s="517">
        <f t="shared" si="15"/>
        <v>1.1810210444271241</v>
      </c>
      <c r="N51" s="516">
        <f t="shared" si="23"/>
        <v>7.0743160561184737E-2</v>
      </c>
      <c r="O51" s="517">
        <f t="shared" si="16"/>
        <v>0</v>
      </c>
      <c r="P51" s="516">
        <f t="shared" si="24"/>
        <v>0</v>
      </c>
      <c r="Q51" s="517">
        <f t="shared" si="17"/>
        <v>0</v>
      </c>
      <c r="R51" s="516">
        <f t="shared" si="25"/>
        <v>0</v>
      </c>
      <c r="S51" s="518">
        <f t="shared" si="26"/>
        <v>7.2737903167975543E-2</v>
      </c>
      <c r="T51" s="7"/>
      <c r="U51" s="7"/>
    </row>
    <row r="52" spans="1:21" s="1" customFormat="1">
      <c r="A52" s="423" t="s">
        <v>691</v>
      </c>
      <c r="B52" s="394" t="s">
        <v>663</v>
      </c>
      <c r="C52" s="515">
        <f t="shared" si="12"/>
        <v>0</v>
      </c>
      <c r="D52" s="516">
        <f t="shared" si="18"/>
        <v>0</v>
      </c>
      <c r="E52" s="515">
        <f t="shared" si="13"/>
        <v>0</v>
      </c>
      <c r="F52" s="516">
        <f t="shared" si="19"/>
        <v>0</v>
      </c>
      <c r="G52" s="484" t="s">
        <v>653</v>
      </c>
      <c r="H52" s="484" t="s">
        <v>653</v>
      </c>
      <c r="I52" s="517">
        <f t="shared" si="14"/>
        <v>0</v>
      </c>
      <c r="J52" s="516">
        <f t="shared" si="20"/>
        <v>0</v>
      </c>
      <c r="K52" s="517">
        <f t="shared" si="21"/>
        <v>0</v>
      </c>
      <c r="L52" s="516">
        <f t="shared" si="22"/>
        <v>0</v>
      </c>
      <c r="M52" s="517">
        <f t="shared" si="15"/>
        <v>0</v>
      </c>
      <c r="N52" s="516">
        <f t="shared" si="23"/>
        <v>0</v>
      </c>
      <c r="O52" s="517">
        <f t="shared" si="16"/>
        <v>0</v>
      </c>
      <c r="P52" s="516">
        <f t="shared" si="24"/>
        <v>0</v>
      </c>
      <c r="Q52" s="517">
        <f t="shared" si="17"/>
        <v>0</v>
      </c>
      <c r="R52" s="516">
        <f t="shared" si="25"/>
        <v>0</v>
      </c>
      <c r="S52" s="518">
        <f t="shared" si="26"/>
        <v>0</v>
      </c>
      <c r="T52" s="7"/>
      <c r="U52" s="7"/>
    </row>
    <row r="53" spans="1:21" s="1" customFormat="1" ht="15.75" thickBot="1">
      <c r="A53" s="439" t="s">
        <v>692</v>
      </c>
      <c r="B53" s="440" t="s">
        <v>596</v>
      </c>
      <c r="C53" s="519">
        <f t="shared" si="12"/>
        <v>0</v>
      </c>
      <c r="D53" s="491">
        <f t="shared" si="18"/>
        <v>0</v>
      </c>
      <c r="E53" s="519">
        <f t="shared" si="13"/>
        <v>0</v>
      </c>
      <c r="F53" s="491">
        <f t="shared" si="19"/>
        <v>0</v>
      </c>
      <c r="G53" s="493" t="s">
        <v>653</v>
      </c>
      <c r="H53" s="493" t="s">
        <v>653</v>
      </c>
      <c r="I53" s="520">
        <f t="shared" si="14"/>
        <v>0</v>
      </c>
      <c r="J53" s="491">
        <f t="shared" si="20"/>
        <v>0</v>
      </c>
      <c r="K53" s="520">
        <f t="shared" si="21"/>
        <v>0.26286966046002191</v>
      </c>
      <c r="L53" s="491">
        <f t="shared" si="22"/>
        <v>2.6286966046002195E-4</v>
      </c>
      <c r="M53" s="520">
        <f t="shared" si="15"/>
        <v>0</v>
      </c>
      <c r="N53" s="491">
        <f t="shared" si="23"/>
        <v>0</v>
      </c>
      <c r="O53" s="520">
        <f t="shared" si="16"/>
        <v>0</v>
      </c>
      <c r="P53" s="491">
        <f t="shared" si="24"/>
        <v>0</v>
      </c>
      <c r="Q53" s="520">
        <f t="shared" si="17"/>
        <v>0</v>
      </c>
      <c r="R53" s="491">
        <f t="shared" si="25"/>
        <v>0</v>
      </c>
      <c r="S53" s="555">
        <f t="shared" si="26"/>
        <v>2.6286966046002195E-4</v>
      </c>
      <c r="T53" s="7"/>
      <c r="U53" s="7"/>
    </row>
    <row r="54" spans="1:21" s="1" customFormat="1" ht="26.25" thickTop="1">
      <c r="A54" s="348" t="s">
        <v>329</v>
      </c>
      <c r="B54" s="449" t="s">
        <v>719</v>
      </c>
      <c r="C54" s="521">
        <f>SUM(C55,C56)</f>
        <v>7.3752208568847388</v>
      </c>
      <c r="D54" s="516">
        <f>SUM(D55,D56)</f>
        <v>0</v>
      </c>
      <c r="E54" s="521">
        <f>SUM(E55,E56)</f>
        <v>0</v>
      </c>
      <c r="F54" s="516">
        <f>SUM(F55,F56)</f>
        <v>0</v>
      </c>
      <c r="G54" s="500" t="s">
        <v>653</v>
      </c>
      <c r="H54" s="500" t="s">
        <v>653</v>
      </c>
      <c r="I54" s="501">
        <f t="shared" ref="I54:S54" si="27">SUM(I55,I56)</f>
        <v>17.622950819672134</v>
      </c>
      <c r="J54" s="516">
        <f t="shared" si="27"/>
        <v>0.63618852459016406</v>
      </c>
      <c r="K54" s="501">
        <f t="shared" si="27"/>
        <v>0</v>
      </c>
      <c r="L54" s="516">
        <f t="shared" si="27"/>
        <v>0</v>
      </c>
      <c r="M54" s="501">
        <f t="shared" si="27"/>
        <v>3.1371784879189404</v>
      </c>
      <c r="N54" s="516">
        <f t="shared" si="27"/>
        <v>0.18791699142634452</v>
      </c>
      <c r="O54" s="501">
        <f t="shared" si="27"/>
        <v>0</v>
      </c>
      <c r="P54" s="516">
        <f t="shared" si="27"/>
        <v>0</v>
      </c>
      <c r="Q54" s="501">
        <f t="shared" si="27"/>
        <v>0</v>
      </c>
      <c r="R54" s="516">
        <f t="shared" si="27"/>
        <v>0</v>
      </c>
      <c r="S54" s="502">
        <f t="shared" si="27"/>
        <v>0.82410551601650861</v>
      </c>
      <c r="T54" s="7"/>
      <c r="U54" s="7"/>
    </row>
    <row r="55" spans="1:21" s="1" customFormat="1">
      <c r="A55" s="423" t="s">
        <v>694</v>
      </c>
      <c r="B55" s="394" t="s">
        <v>667</v>
      </c>
      <c r="C55" s="515">
        <f>IF($D$13+$D$27=0,0,(D25+D40)/($D$13+$D$27)*100)</f>
        <v>0</v>
      </c>
      <c r="D55" s="516">
        <f t="shared" si="18"/>
        <v>0</v>
      </c>
      <c r="E55" s="515">
        <f>IF($F$13+$F$27=0,0,(F25+F40)/($F$13+$F$27)*100)</f>
        <v>0</v>
      </c>
      <c r="F55" s="516">
        <f t="shared" si="19"/>
        <v>0</v>
      </c>
      <c r="G55" s="484" t="s">
        <v>653</v>
      </c>
      <c r="H55" s="484" t="s">
        <v>653</v>
      </c>
      <c r="I55" s="517">
        <f>IF($J$13+$J$27=0,0,(J25+J40)/($J$13+$J$27)*100)</f>
        <v>0</v>
      </c>
      <c r="J55" s="516">
        <f t="shared" si="20"/>
        <v>0</v>
      </c>
      <c r="K55" s="517">
        <f>IF($L$13+$L$27=0,0,(L25+L40)/($L$13+$L$27)*100)</f>
        <v>0</v>
      </c>
      <c r="L55" s="516">
        <f t="shared" si="22"/>
        <v>0</v>
      </c>
      <c r="M55" s="517">
        <f>IF($N$13+$N$27=0,0,(N25+N40)/($N$13+$N$27)*100)</f>
        <v>0</v>
      </c>
      <c r="N55" s="516">
        <f t="shared" si="23"/>
        <v>0</v>
      </c>
      <c r="O55" s="517">
        <f>IF($P$13+$P$27=0,0,(P25+P40)/($P$13+$P$27)*100)</f>
        <v>0</v>
      </c>
      <c r="P55" s="516">
        <f t="shared" si="24"/>
        <v>0</v>
      </c>
      <c r="Q55" s="517">
        <f>IF($R$13+$R$27=0,0,(R25+R40)/($R$13+$R$27)*100)</f>
        <v>0</v>
      </c>
      <c r="R55" s="516">
        <f t="shared" si="25"/>
        <v>0</v>
      </c>
      <c r="S55" s="503">
        <f>SUM(D55,F55,J55,L55,N55,P55,R55)</f>
        <v>0</v>
      </c>
      <c r="T55" s="7"/>
      <c r="U55" s="7"/>
    </row>
    <row r="56" spans="1:21" s="1" customFormat="1" ht="15.75" thickBot="1">
      <c r="A56" s="423" t="s">
        <v>695</v>
      </c>
      <c r="B56" s="440" t="s">
        <v>669</v>
      </c>
      <c r="C56" s="515">
        <f>IF($D$13+$D$27=0,0,(D26+D41)/($D$13+$D$27)*100)</f>
        <v>7.3752208568847388</v>
      </c>
      <c r="D56" s="516">
        <f t="shared" si="18"/>
        <v>0</v>
      </c>
      <c r="E56" s="515">
        <f>IF($F$13+$F$27=0,0,(F26+F41)/($F$13+$F$27)*100)</f>
        <v>0</v>
      </c>
      <c r="F56" s="516">
        <f t="shared" si="19"/>
        <v>0</v>
      </c>
      <c r="G56" s="484" t="s">
        <v>653</v>
      </c>
      <c r="H56" s="484" t="s">
        <v>653</v>
      </c>
      <c r="I56" s="517">
        <f>IF($J$13+$J$27=0,0,(J26+J41)/($J$13+$J$27)*100)</f>
        <v>17.622950819672134</v>
      </c>
      <c r="J56" s="516">
        <f t="shared" si="20"/>
        <v>0.63618852459016406</v>
      </c>
      <c r="K56" s="517">
        <f>IF($L$13+$L$27=0,0,(L26+L41)/($L$13+$L$27)*100)</f>
        <v>0</v>
      </c>
      <c r="L56" s="516">
        <f t="shared" si="22"/>
        <v>0</v>
      </c>
      <c r="M56" s="517">
        <f>IF($N$13+$N$27=0,0,(N26+N41)/($N$13+$N$27)*100)</f>
        <v>3.1371784879189404</v>
      </c>
      <c r="N56" s="516">
        <f t="shared" si="23"/>
        <v>0.18791699142634452</v>
      </c>
      <c r="O56" s="517">
        <f>IF($P$13+$P$27=0,0,(P26+P41)/($P$13+$P$27)*100)</f>
        <v>0</v>
      </c>
      <c r="P56" s="516">
        <f t="shared" si="24"/>
        <v>0</v>
      </c>
      <c r="Q56" s="517">
        <f>IF($R$13+$R$27=0,0,(R26+R41)/($R$13+$R$27)*100)</f>
        <v>0</v>
      </c>
      <c r="R56" s="516">
        <f t="shared" si="25"/>
        <v>0</v>
      </c>
      <c r="S56" s="503">
        <f>SUM(D56,F56,J56,L56,N56,P56,R56)</f>
        <v>0.82410551601650861</v>
      </c>
      <c r="T56" s="7"/>
      <c r="U56" s="7"/>
    </row>
    <row r="57" spans="1:21" s="1" customFormat="1" ht="30" thickTop="1" thickBot="1">
      <c r="A57" s="504" t="s">
        <v>169</v>
      </c>
      <c r="B57" s="522" t="s">
        <v>720</v>
      </c>
      <c r="C57" s="506" t="s">
        <v>653</v>
      </c>
      <c r="D57" s="523">
        <f>SUM(D58,D68)</f>
        <v>1250.81</v>
      </c>
      <c r="E57" s="506" t="s">
        <v>653</v>
      </c>
      <c r="F57" s="523">
        <f>SUM(F58,F68)</f>
        <v>929.37000000000012</v>
      </c>
      <c r="G57" s="508" t="s">
        <v>653</v>
      </c>
      <c r="H57" s="523">
        <f>SUM(H58,H68)</f>
        <v>1958.1599999999999</v>
      </c>
      <c r="I57" s="508" t="s">
        <v>653</v>
      </c>
      <c r="J57" s="523">
        <f>SUM(J58,J68)</f>
        <v>110.97</v>
      </c>
      <c r="K57" s="508" t="s">
        <v>653</v>
      </c>
      <c r="L57" s="523">
        <f>SUM(L58,L68)</f>
        <v>91.4</v>
      </c>
      <c r="M57" s="508" t="s">
        <v>653</v>
      </c>
      <c r="N57" s="523">
        <f>SUM(N58,N68)</f>
        <v>57.309999999999995</v>
      </c>
      <c r="O57" s="508" t="s">
        <v>653</v>
      </c>
      <c r="P57" s="523">
        <f>SUM(P58,P68)</f>
        <v>9.4699999999999989</v>
      </c>
      <c r="Q57" s="510" t="s">
        <v>653</v>
      </c>
      <c r="R57" s="523">
        <f>SUM(R58,R68)</f>
        <v>0</v>
      </c>
      <c r="S57" s="513">
        <f>SUM(D57,F57,H57,J57,L57,N57,P57,R57)</f>
        <v>4407.4900000000007</v>
      </c>
      <c r="T57" s="7"/>
      <c r="U57" s="7"/>
    </row>
    <row r="58" spans="1:21" s="1" customFormat="1" ht="26.25" thickTop="1">
      <c r="A58" s="524" t="s">
        <v>171</v>
      </c>
      <c r="B58" s="475" t="s">
        <v>721</v>
      </c>
      <c r="C58" s="525" t="s">
        <v>653</v>
      </c>
      <c r="D58" s="526">
        <f>SUM(D59:D67)</f>
        <v>1158.56</v>
      </c>
      <c r="E58" s="525" t="s">
        <v>653</v>
      </c>
      <c r="F58" s="526">
        <f>SUM(F59:F67)</f>
        <v>929.37000000000012</v>
      </c>
      <c r="G58" s="527" t="s">
        <v>653</v>
      </c>
      <c r="H58" s="526">
        <f>SUM(H59:H67)</f>
        <v>1958.1599999999999</v>
      </c>
      <c r="I58" s="527" t="s">
        <v>653</v>
      </c>
      <c r="J58" s="526">
        <f>SUM(J59:J67)</f>
        <v>91.41381147540983</v>
      </c>
      <c r="K58" s="527" t="s">
        <v>653</v>
      </c>
      <c r="L58" s="526">
        <f>SUM(L59:L67)</f>
        <v>91.4</v>
      </c>
      <c r="M58" s="527" t="s">
        <v>653</v>
      </c>
      <c r="N58" s="526">
        <f>SUM(N59:N67)</f>
        <v>55.512083008573647</v>
      </c>
      <c r="O58" s="527" t="s">
        <v>653</v>
      </c>
      <c r="P58" s="526">
        <f>SUM(P59:P67)</f>
        <v>9.4699999999999989</v>
      </c>
      <c r="Q58" s="528" t="s">
        <v>653</v>
      </c>
      <c r="R58" s="526">
        <f>SUM(R59:R67)</f>
        <v>0</v>
      </c>
      <c r="S58" s="556">
        <f>SUM(S59,S60,S61,S62,S63,S64,S65,S66,S67)</f>
        <v>4293.885894483984</v>
      </c>
      <c r="T58" s="7"/>
      <c r="U58" s="7"/>
    </row>
    <row r="59" spans="1:21" s="1" customFormat="1">
      <c r="A59" s="423" t="s">
        <v>173</v>
      </c>
      <c r="B59" s="394" t="s">
        <v>598</v>
      </c>
      <c r="C59" s="530" t="s">
        <v>653</v>
      </c>
      <c r="D59" s="531">
        <f>SUM(D15,D30,D45)</f>
        <v>0</v>
      </c>
      <c r="E59" s="530" t="s">
        <v>653</v>
      </c>
      <c r="F59" s="531">
        <f>SUM(F15,F30,F45)</f>
        <v>0</v>
      </c>
      <c r="G59" s="484" t="s">
        <v>653</v>
      </c>
      <c r="H59" s="484" t="s">
        <v>653</v>
      </c>
      <c r="I59" s="484" t="s">
        <v>653</v>
      </c>
      <c r="J59" s="531">
        <f>SUM(J15,J30,J45)</f>
        <v>0</v>
      </c>
      <c r="K59" s="484" t="s">
        <v>653</v>
      </c>
      <c r="L59" s="532">
        <f>SUM(L15,L30,L45)</f>
        <v>0</v>
      </c>
      <c r="M59" s="484" t="s">
        <v>653</v>
      </c>
      <c r="N59" s="532">
        <f>SUM(N15,N30,N45)</f>
        <v>47.786511866718627</v>
      </c>
      <c r="O59" s="484" t="s">
        <v>653</v>
      </c>
      <c r="P59" s="532">
        <f>SUM(P15,P30,P45)</f>
        <v>0</v>
      </c>
      <c r="Q59" s="484" t="s">
        <v>653</v>
      </c>
      <c r="R59" s="533">
        <f>SUM(R15,R30,R45)</f>
        <v>0</v>
      </c>
      <c r="S59" s="534">
        <f>SUM(D59,F59,J59,L59,N59,P59,R59)</f>
        <v>47.786511866718627</v>
      </c>
      <c r="T59" s="7"/>
      <c r="U59" s="7"/>
    </row>
    <row r="60" spans="1:21" s="1" customFormat="1">
      <c r="A60" s="423" t="s">
        <v>176</v>
      </c>
      <c r="B60" s="394" t="s">
        <v>656</v>
      </c>
      <c r="C60" s="530" t="s">
        <v>653</v>
      </c>
      <c r="D60" s="531">
        <f t="shared" ref="D60:D67" si="28">SUM(D16,D31,D46)</f>
        <v>26.9406</v>
      </c>
      <c r="E60" s="530" t="s">
        <v>653</v>
      </c>
      <c r="F60" s="531">
        <f t="shared" ref="F60:F67" si="29">SUM(F16,F31,F46)</f>
        <v>218.34880000000001</v>
      </c>
      <c r="G60" s="484" t="s">
        <v>653</v>
      </c>
      <c r="H60" s="484" t="s">
        <v>653</v>
      </c>
      <c r="I60" s="484" t="s">
        <v>653</v>
      </c>
      <c r="J60" s="531">
        <f t="shared" ref="J60:J67" si="30">SUM(J16,J31,J46)</f>
        <v>26.104204079731744</v>
      </c>
      <c r="K60" s="484" t="s">
        <v>653</v>
      </c>
      <c r="L60" s="532">
        <f t="shared" ref="L60:L64" si="31">SUM(L16,L31,L46)</f>
        <v>7.2927789704271637</v>
      </c>
      <c r="M60" s="484" t="s">
        <v>653</v>
      </c>
      <c r="N60" s="532">
        <f t="shared" ref="N60:N67" si="32">SUM(N16,N31,N46)</f>
        <v>0.40883068978955572</v>
      </c>
      <c r="O60" s="484" t="s">
        <v>653</v>
      </c>
      <c r="P60" s="532">
        <f t="shared" ref="P60:P67" si="33">SUM(P16,P31,P46)</f>
        <v>2.5636242603550294</v>
      </c>
      <c r="Q60" s="484" t="s">
        <v>653</v>
      </c>
      <c r="R60" s="533">
        <f t="shared" ref="R60:R67" si="34">SUM(R16,R31,R46)</f>
        <v>0</v>
      </c>
      <c r="S60" s="534">
        <f t="shared" ref="S60:S61" si="35">SUM(D60,F60,J60,L60,N60,P60,R60)</f>
        <v>281.65883800030349</v>
      </c>
      <c r="T60" s="7"/>
      <c r="U60" s="7"/>
    </row>
    <row r="61" spans="1:21" s="1" customFormat="1">
      <c r="A61" s="423" t="s">
        <v>699</v>
      </c>
      <c r="B61" s="394" t="s">
        <v>606</v>
      </c>
      <c r="C61" s="530" t="s">
        <v>653</v>
      </c>
      <c r="D61" s="531">
        <f t="shared" si="28"/>
        <v>7.5701999999999998</v>
      </c>
      <c r="E61" s="530" t="s">
        <v>653</v>
      </c>
      <c r="F61" s="531">
        <f t="shared" si="29"/>
        <v>31.671299999999999</v>
      </c>
      <c r="G61" s="484" t="s">
        <v>653</v>
      </c>
      <c r="H61" s="484" t="s">
        <v>653</v>
      </c>
      <c r="I61" s="484" t="s">
        <v>653</v>
      </c>
      <c r="J61" s="531">
        <f t="shared" si="30"/>
        <v>1.1705805234724291</v>
      </c>
      <c r="K61" s="484" t="s">
        <v>653</v>
      </c>
      <c r="L61" s="532">
        <f t="shared" si="31"/>
        <v>3.6463894852135819</v>
      </c>
      <c r="M61" s="484" t="s">
        <v>653</v>
      </c>
      <c r="N61" s="532">
        <f t="shared" si="32"/>
        <v>0.44668745128604836</v>
      </c>
      <c r="O61" s="484" t="s">
        <v>653</v>
      </c>
      <c r="P61" s="532">
        <f t="shared" si="33"/>
        <v>0</v>
      </c>
      <c r="Q61" s="484" t="s">
        <v>653</v>
      </c>
      <c r="R61" s="533">
        <f t="shared" si="34"/>
        <v>0</v>
      </c>
      <c r="S61" s="534">
        <f t="shared" si="35"/>
        <v>44.505157459972061</v>
      </c>
      <c r="T61" s="7"/>
      <c r="U61" s="7"/>
    </row>
    <row r="62" spans="1:21" s="1" customFormat="1">
      <c r="A62" s="423" t="s">
        <v>700</v>
      </c>
      <c r="B62" s="394" t="s">
        <v>575</v>
      </c>
      <c r="C62" s="530" t="s">
        <v>653</v>
      </c>
      <c r="D62" s="531">
        <f t="shared" si="28"/>
        <v>0</v>
      </c>
      <c r="E62" s="530" t="s">
        <v>653</v>
      </c>
      <c r="F62" s="531">
        <f t="shared" si="29"/>
        <v>0</v>
      </c>
      <c r="G62" s="484" t="s">
        <v>653</v>
      </c>
      <c r="H62" s="535">
        <f>H18</f>
        <v>532.71</v>
      </c>
      <c r="I62" s="484" t="s">
        <v>653</v>
      </c>
      <c r="J62" s="531">
        <f t="shared" si="30"/>
        <v>0.39277757078986586</v>
      </c>
      <c r="K62" s="484" t="s">
        <v>653</v>
      </c>
      <c r="L62" s="532">
        <f t="shared" si="31"/>
        <v>25.524726396495076</v>
      </c>
      <c r="M62" s="484" t="s">
        <v>653</v>
      </c>
      <c r="N62" s="532">
        <f t="shared" si="32"/>
        <v>0.55400411145752138</v>
      </c>
      <c r="O62" s="484" t="s">
        <v>653</v>
      </c>
      <c r="P62" s="532">
        <f t="shared" si="33"/>
        <v>0</v>
      </c>
      <c r="Q62" s="484" t="s">
        <v>653</v>
      </c>
      <c r="R62" s="533">
        <f t="shared" si="34"/>
        <v>0</v>
      </c>
      <c r="S62" s="534">
        <f>SUM(D62,F62,H62,J62,L62,N62,P62,R62)</f>
        <v>559.18150807874258</v>
      </c>
      <c r="T62" s="7"/>
      <c r="U62" s="7"/>
    </row>
    <row r="63" spans="1:21" s="1" customFormat="1">
      <c r="A63" s="423" t="s">
        <v>701</v>
      </c>
      <c r="B63" s="394" t="s">
        <v>659</v>
      </c>
      <c r="C63" s="530" t="s">
        <v>653</v>
      </c>
      <c r="D63" s="531">
        <f t="shared" si="28"/>
        <v>3.2402000000000002</v>
      </c>
      <c r="E63" s="530" t="s">
        <v>653</v>
      </c>
      <c r="F63" s="531">
        <f t="shared" si="29"/>
        <v>45.1997</v>
      </c>
      <c r="G63" s="484" t="s">
        <v>653</v>
      </c>
      <c r="H63" s="535">
        <f>H19</f>
        <v>658.62</v>
      </c>
      <c r="I63" s="484" t="s">
        <v>653</v>
      </c>
      <c r="J63" s="531">
        <f t="shared" si="30"/>
        <v>18.543235842026824</v>
      </c>
      <c r="K63" s="484" t="s">
        <v>653</v>
      </c>
      <c r="L63" s="532">
        <f t="shared" si="31"/>
        <v>25.524726396495076</v>
      </c>
      <c r="M63" s="484" t="s">
        <v>653</v>
      </c>
      <c r="N63" s="532">
        <f t="shared" si="32"/>
        <v>1.8897112626656276</v>
      </c>
      <c r="O63" s="484" t="s">
        <v>653</v>
      </c>
      <c r="P63" s="532">
        <f t="shared" si="33"/>
        <v>0</v>
      </c>
      <c r="Q63" s="484" t="s">
        <v>653</v>
      </c>
      <c r="R63" s="533">
        <f t="shared" si="34"/>
        <v>0</v>
      </c>
      <c r="S63" s="534">
        <f>SUM(D63,F63,H63,J63,L63,N63,P63,R63)</f>
        <v>753.01757350118748</v>
      </c>
      <c r="T63" s="7"/>
      <c r="U63" s="7"/>
    </row>
    <row r="64" spans="1:21" s="1" customFormat="1">
      <c r="A64" s="423" t="s">
        <v>702</v>
      </c>
      <c r="B64" s="394" t="s">
        <v>579</v>
      </c>
      <c r="C64" s="530" t="s">
        <v>653</v>
      </c>
      <c r="D64" s="531">
        <f t="shared" si="28"/>
        <v>510.82920000000001</v>
      </c>
      <c r="E64" s="530" t="s">
        <v>653</v>
      </c>
      <c r="F64" s="531">
        <f t="shared" si="29"/>
        <v>502.72790000000003</v>
      </c>
      <c r="G64" s="484" t="s">
        <v>653</v>
      </c>
      <c r="H64" s="484" t="s">
        <v>653</v>
      </c>
      <c r="I64" s="484" t="s">
        <v>653</v>
      </c>
      <c r="J64" s="531">
        <f>SUM(J20,J35,J50)</f>
        <v>45.20301345938897</v>
      </c>
      <c r="K64" s="484" t="s">
        <v>653</v>
      </c>
      <c r="L64" s="532">
        <f t="shared" si="31"/>
        <v>27.347921139101864</v>
      </c>
      <c r="M64" s="484" t="s">
        <v>653</v>
      </c>
      <c r="N64" s="532">
        <f t="shared" si="32"/>
        <v>3.74949446609509</v>
      </c>
      <c r="O64" s="484" t="s">
        <v>653</v>
      </c>
      <c r="P64" s="532">
        <f t="shared" si="33"/>
        <v>6.9063757396449699</v>
      </c>
      <c r="Q64" s="484" t="s">
        <v>653</v>
      </c>
      <c r="R64" s="533">
        <f t="shared" si="34"/>
        <v>0</v>
      </c>
      <c r="S64" s="534">
        <f>SUM(D64,F64,J64,L64,N64,P64,R64)</f>
        <v>1096.7639048042308</v>
      </c>
      <c r="T64" s="7"/>
      <c r="U64" s="7"/>
    </row>
    <row r="65" spans="1:21" s="1" customFormat="1">
      <c r="A65" s="423" t="s">
        <v>703</v>
      </c>
      <c r="B65" s="394" t="s">
        <v>585</v>
      </c>
      <c r="C65" s="530" t="s">
        <v>653</v>
      </c>
      <c r="D65" s="531">
        <f t="shared" si="28"/>
        <v>609.97980000000007</v>
      </c>
      <c r="E65" s="530" t="s">
        <v>653</v>
      </c>
      <c r="F65" s="531">
        <f t="shared" si="29"/>
        <v>131.42230000000001</v>
      </c>
      <c r="G65" s="484" t="s">
        <v>653</v>
      </c>
      <c r="H65" s="484" t="s">
        <v>653</v>
      </c>
      <c r="I65" s="484" t="s">
        <v>653</v>
      </c>
      <c r="J65" s="531">
        <f t="shared" si="30"/>
        <v>0</v>
      </c>
      <c r="K65" s="484" t="s">
        <v>653</v>
      </c>
      <c r="L65" s="532">
        <f>SUM(L21,L36,L51)</f>
        <v>1.8231947426067909</v>
      </c>
      <c r="M65" s="484" t="s">
        <v>653</v>
      </c>
      <c r="N65" s="532">
        <f t="shared" si="32"/>
        <v>0.67684316056118488</v>
      </c>
      <c r="O65" s="484" t="s">
        <v>653</v>
      </c>
      <c r="P65" s="532">
        <f t="shared" si="33"/>
        <v>0</v>
      </c>
      <c r="Q65" s="484" t="s">
        <v>653</v>
      </c>
      <c r="R65" s="533">
        <f t="shared" si="34"/>
        <v>0</v>
      </c>
      <c r="S65" s="534">
        <f>SUM(D65,F65,J65,L65,N65,P65,R65)</f>
        <v>743.90213790316795</v>
      </c>
      <c r="T65" s="7"/>
      <c r="U65" s="7"/>
    </row>
    <row r="66" spans="1:21" s="1" customFormat="1">
      <c r="A66" s="423" t="s">
        <v>704</v>
      </c>
      <c r="B66" s="394" t="s">
        <v>663</v>
      </c>
      <c r="C66" s="530" t="s">
        <v>653</v>
      </c>
      <c r="D66" s="531">
        <f t="shared" si="28"/>
        <v>0</v>
      </c>
      <c r="E66" s="530" t="s">
        <v>653</v>
      </c>
      <c r="F66" s="531">
        <f t="shared" si="29"/>
        <v>0</v>
      </c>
      <c r="G66" s="484" t="s">
        <v>653</v>
      </c>
      <c r="H66" s="535">
        <f>H22</f>
        <v>766.83</v>
      </c>
      <c r="I66" s="484" t="s">
        <v>653</v>
      </c>
      <c r="J66" s="531">
        <f t="shared" si="30"/>
        <v>0</v>
      </c>
      <c r="K66" s="484" t="s">
        <v>653</v>
      </c>
      <c r="L66" s="532">
        <f>SUM(L22,L37,L52)</f>
        <v>0</v>
      </c>
      <c r="M66" s="484" t="s">
        <v>653</v>
      </c>
      <c r="N66" s="532">
        <f t="shared" si="32"/>
        <v>0</v>
      </c>
      <c r="O66" s="484" t="s">
        <v>653</v>
      </c>
      <c r="P66" s="532">
        <f t="shared" si="33"/>
        <v>0</v>
      </c>
      <c r="Q66" s="484" t="s">
        <v>653</v>
      </c>
      <c r="R66" s="533">
        <f t="shared" si="34"/>
        <v>0</v>
      </c>
      <c r="S66" s="534">
        <f>SUM(D66,F66,H66,J66,L66,N66,P66,R66)</f>
        <v>766.83</v>
      </c>
      <c r="T66" s="7"/>
      <c r="U66" s="7"/>
    </row>
    <row r="67" spans="1:21" s="1" customFormat="1" ht="15.75" thickBot="1">
      <c r="A67" s="439" t="s">
        <v>705</v>
      </c>
      <c r="B67" s="440" t="s">
        <v>596</v>
      </c>
      <c r="C67" s="536" t="s">
        <v>653</v>
      </c>
      <c r="D67" s="537">
        <f t="shared" si="28"/>
        <v>0</v>
      </c>
      <c r="E67" s="536" t="s">
        <v>653</v>
      </c>
      <c r="F67" s="537">
        <f t="shared" si="29"/>
        <v>0</v>
      </c>
      <c r="G67" s="493" t="s">
        <v>653</v>
      </c>
      <c r="H67" s="493" t="s">
        <v>653</v>
      </c>
      <c r="I67" s="493" t="s">
        <v>653</v>
      </c>
      <c r="J67" s="537">
        <f t="shared" si="30"/>
        <v>0</v>
      </c>
      <c r="K67" s="493" t="s">
        <v>653</v>
      </c>
      <c r="L67" s="538">
        <f>SUM(L23,L38,L53)</f>
        <v>0.24026286966046001</v>
      </c>
      <c r="M67" s="493" t="s">
        <v>653</v>
      </c>
      <c r="N67" s="538">
        <f t="shared" si="32"/>
        <v>0</v>
      </c>
      <c r="O67" s="493" t="s">
        <v>653</v>
      </c>
      <c r="P67" s="538">
        <f t="shared" si="33"/>
        <v>0</v>
      </c>
      <c r="Q67" s="493" t="s">
        <v>653</v>
      </c>
      <c r="R67" s="538">
        <f t="shared" si="34"/>
        <v>0</v>
      </c>
      <c r="S67" s="540">
        <f>SUM(D67,F67,J67,L67,N67,P67,R67)</f>
        <v>0.24026286966046001</v>
      </c>
      <c r="T67" s="7"/>
      <c r="U67" s="7"/>
    </row>
    <row r="68" spans="1:21" s="1" customFormat="1" ht="26.25" thickTop="1">
      <c r="A68" s="348" t="s">
        <v>178</v>
      </c>
      <c r="B68" s="449" t="s">
        <v>722</v>
      </c>
      <c r="C68" s="541" t="s">
        <v>653</v>
      </c>
      <c r="D68" s="499">
        <f>SUM(D69,D70)</f>
        <v>92.25</v>
      </c>
      <c r="E68" s="541" t="s">
        <v>653</v>
      </c>
      <c r="F68" s="499">
        <f>SUM(F69,F70)</f>
        <v>0</v>
      </c>
      <c r="G68" s="500" t="s">
        <v>653</v>
      </c>
      <c r="H68" s="499">
        <f>SUM(H69,H70)</f>
        <v>0</v>
      </c>
      <c r="I68" s="500" t="s">
        <v>653</v>
      </c>
      <c r="J68" s="499">
        <f>SUM(J69,J70)</f>
        <v>19.556188524590166</v>
      </c>
      <c r="K68" s="500" t="s">
        <v>653</v>
      </c>
      <c r="L68" s="499">
        <f>SUM(L69,L70)</f>
        <v>0</v>
      </c>
      <c r="M68" s="500" t="s">
        <v>653</v>
      </c>
      <c r="N68" s="499">
        <f>SUM(N69,N70)</f>
        <v>1.7979169914263446</v>
      </c>
      <c r="O68" s="500" t="s">
        <v>653</v>
      </c>
      <c r="P68" s="499">
        <f>SUM(P69,P70)</f>
        <v>0</v>
      </c>
      <c r="Q68" s="500" t="s">
        <v>653</v>
      </c>
      <c r="R68" s="499">
        <f>SUM(R69,R70)</f>
        <v>0</v>
      </c>
      <c r="S68" s="502">
        <f>SUM(S69,S70)</f>
        <v>113.60410551601652</v>
      </c>
      <c r="T68" s="7"/>
      <c r="U68" s="7"/>
    </row>
    <row r="69" spans="1:21" s="1" customFormat="1">
      <c r="A69" s="423" t="s">
        <v>180</v>
      </c>
      <c r="B69" s="394" t="s">
        <v>667</v>
      </c>
      <c r="C69" s="530" t="s">
        <v>653</v>
      </c>
      <c r="D69" s="531">
        <f>SUM(D25,D40,D55)</f>
        <v>0</v>
      </c>
      <c r="E69" s="530" t="s">
        <v>653</v>
      </c>
      <c r="F69" s="531">
        <f>SUM(F25,F40,F55)</f>
        <v>0</v>
      </c>
      <c r="G69" s="484" t="s">
        <v>653</v>
      </c>
      <c r="H69" s="542">
        <f>H25</f>
        <v>0</v>
      </c>
      <c r="I69" s="484" t="s">
        <v>653</v>
      </c>
      <c r="J69" s="531">
        <f>SUM(J25,J40,J55)</f>
        <v>0</v>
      </c>
      <c r="K69" s="484" t="s">
        <v>653</v>
      </c>
      <c r="L69" s="532">
        <f>SUM(L25,L40,L55)</f>
        <v>0</v>
      </c>
      <c r="M69" s="484" t="s">
        <v>653</v>
      </c>
      <c r="N69" s="532">
        <f>SUM(N25,N40,N55)</f>
        <v>0</v>
      </c>
      <c r="O69" s="484" t="s">
        <v>653</v>
      </c>
      <c r="P69" s="532">
        <f>SUM(P25,P40,P55)</f>
        <v>0</v>
      </c>
      <c r="Q69" s="484" t="s">
        <v>653</v>
      </c>
      <c r="R69" s="533">
        <f>SUM(R25,R40,R55)</f>
        <v>0</v>
      </c>
      <c r="S69" s="534">
        <f>SUM(D69,F69,H69,J69,L69,N69,P69,R69)</f>
        <v>0</v>
      </c>
      <c r="T69" s="7"/>
      <c r="U69" s="7"/>
    </row>
    <row r="70" spans="1:21" s="1" customFormat="1" ht="15.75" thickBot="1">
      <c r="A70" s="543" t="s">
        <v>707</v>
      </c>
      <c r="B70" s="544" t="s">
        <v>669</v>
      </c>
      <c r="C70" s="545" t="s">
        <v>653</v>
      </c>
      <c r="D70" s="546">
        <f>SUM(D26,D41,D56)</f>
        <v>92.25</v>
      </c>
      <c r="E70" s="545" t="s">
        <v>653</v>
      </c>
      <c r="F70" s="546">
        <f>SUM(F26,F41,F56)</f>
        <v>0</v>
      </c>
      <c r="G70" s="547" t="s">
        <v>653</v>
      </c>
      <c r="H70" s="548">
        <f>H26</f>
        <v>0</v>
      </c>
      <c r="I70" s="547" t="s">
        <v>653</v>
      </c>
      <c r="J70" s="546">
        <f>SUM(J26,J41,J56)</f>
        <v>19.556188524590166</v>
      </c>
      <c r="K70" s="547" t="s">
        <v>653</v>
      </c>
      <c r="L70" s="549">
        <f>SUM(L26,L41,L56)</f>
        <v>0</v>
      </c>
      <c r="M70" s="547" t="s">
        <v>653</v>
      </c>
      <c r="N70" s="549">
        <f>SUM(N26,N41,N56)</f>
        <v>1.7979169914263446</v>
      </c>
      <c r="O70" s="547" t="s">
        <v>653</v>
      </c>
      <c r="P70" s="549">
        <f>SUM(P26,P41,P56)</f>
        <v>0</v>
      </c>
      <c r="Q70" s="547" t="s">
        <v>653</v>
      </c>
      <c r="R70" s="550">
        <f>SUM(R26,R41,R56)</f>
        <v>0</v>
      </c>
      <c r="S70" s="551">
        <f>SUM(D70,F70,H70,J70,L70,N70,P70,R70)</f>
        <v>113.60410551601652</v>
      </c>
      <c r="T70" s="7"/>
      <c r="U70" s="7"/>
    </row>
    <row r="71" spans="1:21" s="1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</sheetData>
  <sheetProtection algorithmName="SHA-512" hashValue="znflYM0HZbDlanOwlV3euwIMpQYWKYE6N7eihbYXDw5NkmNlNOZs6o5XDPfWSCC1m8Fa7PLtzLUdHQsj7SkZuw==" saltValue="PApnbtqc4DmdAzoraKSffQ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sqref="A1:D1"/>
    </sheetView>
  </sheetViews>
  <sheetFormatPr defaultRowHeight="1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>
      <c r="A1" s="990" t="s">
        <v>0</v>
      </c>
      <c r="B1" s="991"/>
      <c r="C1" s="991"/>
      <c r="D1" s="992"/>
    </row>
    <row r="2" spans="1:6" s="1" customFormat="1">
      <c r="A2" s="990" t="s">
        <v>1</v>
      </c>
      <c r="B2" s="991"/>
      <c r="C2" s="991"/>
      <c r="D2" s="992"/>
    </row>
    <row r="3" spans="1:6" s="1" customFormat="1">
      <c r="A3" s="993"/>
      <c r="B3" s="994"/>
      <c r="C3" s="994"/>
      <c r="D3" s="995"/>
    </row>
    <row r="4" spans="1:6" s="1" customFormat="1">
      <c r="A4" s="3"/>
      <c r="B4" s="3"/>
      <c r="C4" s="3"/>
      <c r="D4" s="3"/>
    </row>
    <row r="5" spans="1:6" s="1" customFormat="1">
      <c r="A5" s="996" t="s">
        <v>723</v>
      </c>
      <c r="B5" s="997"/>
      <c r="C5" s="997"/>
      <c r="D5" s="998"/>
    </row>
    <row r="6" spans="1:6" s="1" customFormat="1">
      <c r="A6" s="3"/>
      <c r="B6" s="3"/>
      <c r="C6" s="3"/>
      <c r="D6" s="3"/>
    </row>
    <row r="8" spans="1:6" s="1" customFormat="1" ht="15.75" thickBot="1">
      <c r="A8" s="7"/>
      <c r="B8" s="1065" t="s">
        <v>724</v>
      </c>
      <c r="C8" s="1065"/>
      <c r="D8" s="1065"/>
      <c r="E8" s="7"/>
    </row>
    <row r="9" spans="1:6" s="1" customFormat="1" ht="21" customHeight="1" thickBot="1">
      <c r="A9" s="557" t="s">
        <v>4</v>
      </c>
      <c r="B9" s="257" t="s">
        <v>725</v>
      </c>
      <c r="C9" s="558" t="s">
        <v>160</v>
      </c>
      <c r="D9" s="219" t="s">
        <v>1599</v>
      </c>
      <c r="E9" s="7"/>
      <c r="F9" s="6"/>
    </row>
    <row r="10" spans="1:6" s="1" customFormat="1">
      <c r="A10" s="243" t="s">
        <v>494</v>
      </c>
      <c r="B10" s="245" t="s">
        <v>726</v>
      </c>
      <c r="C10" s="245" t="s">
        <v>480</v>
      </c>
      <c r="D10" s="559">
        <f>SUM(D11,D12,D13,D40,D45,D46)</f>
        <v>48</v>
      </c>
      <c r="E10" s="7"/>
      <c r="F10" s="6"/>
    </row>
    <row r="11" spans="1:6" s="1" customFormat="1">
      <c r="A11" s="224" t="s">
        <v>496</v>
      </c>
      <c r="B11" s="208" t="s">
        <v>727</v>
      </c>
      <c r="C11" s="182" t="s">
        <v>480</v>
      </c>
      <c r="D11" s="560">
        <v>0</v>
      </c>
      <c r="E11" s="7"/>
      <c r="F11" s="6"/>
    </row>
    <row r="12" spans="1:6" s="1" customFormat="1">
      <c r="A12" s="224" t="s">
        <v>546</v>
      </c>
      <c r="B12" s="182" t="s">
        <v>728</v>
      </c>
      <c r="C12" s="182" t="s">
        <v>480</v>
      </c>
      <c r="D12" s="560">
        <v>0</v>
      </c>
      <c r="E12" s="7"/>
      <c r="F12" s="6"/>
    </row>
    <row r="13" spans="1:6" s="1" customFormat="1">
      <c r="A13" s="224">
        <v>1</v>
      </c>
      <c r="B13" s="208" t="s">
        <v>729</v>
      </c>
      <c r="C13" s="182" t="s">
        <v>480</v>
      </c>
      <c r="D13" s="561">
        <f>SUM(D14,D15,D16,D20,D21,D22,D26,D31,D38,D39)</f>
        <v>27</v>
      </c>
      <c r="E13" s="7"/>
      <c r="F13" s="6"/>
    </row>
    <row r="14" spans="1:6" s="1" customFormat="1">
      <c r="A14" s="224" t="s">
        <v>285</v>
      </c>
      <c r="B14" s="200" t="s">
        <v>730</v>
      </c>
      <c r="C14" s="182" t="s">
        <v>480</v>
      </c>
      <c r="D14" s="560">
        <v>1.5</v>
      </c>
      <c r="E14" s="7"/>
      <c r="F14" s="6"/>
    </row>
    <row r="15" spans="1:6" s="1" customFormat="1">
      <c r="A15" s="224" t="s">
        <v>295</v>
      </c>
      <c r="B15" s="182" t="s">
        <v>731</v>
      </c>
      <c r="C15" s="182" t="s">
        <v>480</v>
      </c>
      <c r="D15" s="560">
        <v>0</v>
      </c>
      <c r="E15" s="7"/>
      <c r="F15" s="6"/>
    </row>
    <row r="16" spans="1:6" s="1" customFormat="1">
      <c r="A16" s="224" t="s">
        <v>297</v>
      </c>
      <c r="B16" s="182" t="s">
        <v>732</v>
      </c>
      <c r="C16" s="182" t="s">
        <v>480</v>
      </c>
      <c r="D16" s="561">
        <f>SUM(D17,D18,D19)</f>
        <v>6</v>
      </c>
      <c r="E16" s="7"/>
    </row>
    <row r="17" spans="1:5" s="1" customFormat="1">
      <c r="A17" s="238" t="s">
        <v>733</v>
      </c>
      <c r="B17" s="229" t="s">
        <v>734</v>
      </c>
      <c r="C17" s="182" t="s">
        <v>480</v>
      </c>
      <c r="D17" s="562">
        <v>6</v>
      </c>
      <c r="E17" s="7"/>
    </row>
    <row r="18" spans="1:5" s="1" customFormat="1">
      <c r="A18" s="238" t="s">
        <v>735</v>
      </c>
      <c r="B18" s="229" t="s">
        <v>736</v>
      </c>
      <c r="C18" s="206" t="s">
        <v>480</v>
      </c>
      <c r="D18" s="562">
        <v>0</v>
      </c>
      <c r="E18" s="7"/>
    </row>
    <row r="19" spans="1:5" s="1" customFormat="1">
      <c r="A19" s="238" t="s">
        <v>737</v>
      </c>
      <c r="B19" s="229" t="s">
        <v>738</v>
      </c>
      <c r="C19" s="206" t="s">
        <v>480</v>
      </c>
      <c r="D19" s="562">
        <v>0</v>
      </c>
      <c r="E19" s="7"/>
    </row>
    <row r="20" spans="1:5" s="1" customFormat="1">
      <c r="A20" s="224" t="s">
        <v>16</v>
      </c>
      <c r="B20" s="182" t="s">
        <v>739</v>
      </c>
      <c r="C20" s="182" t="s">
        <v>480</v>
      </c>
      <c r="D20" s="560">
        <v>0</v>
      </c>
      <c r="E20" s="7"/>
    </row>
    <row r="21" spans="1:5" s="1" customFormat="1">
      <c r="A21" s="224" t="s">
        <v>18</v>
      </c>
      <c r="B21" s="182" t="s">
        <v>740</v>
      </c>
      <c r="C21" s="182" t="s">
        <v>480</v>
      </c>
      <c r="D21" s="560">
        <v>3</v>
      </c>
      <c r="E21" s="7"/>
    </row>
    <row r="22" spans="1:5" s="1" customFormat="1">
      <c r="A22" s="224" t="s">
        <v>20</v>
      </c>
      <c r="B22" s="182" t="s">
        <v>741</v>
      </c>
      <c r="C22" s="182" t="s">
        <v>480</v>
      </c>
      <c r="D22" s="561">
        <f>SUM(D23,D24,D25)</f>
        <v>7</v>
      </c>
      <c r="E22" s="7"/>
    </row>
    <row r="23" spans="1:5" s="1" customFormat="1">
      <c r="A23" s="238" t="s">
        <v>742</v>
      </c>
      <c r="B23" s="229" t="s">
        <v>734</v>
      </c>
      <c r="C23" s="182" t="s">
        <v>480</v>
      </c>
      <c r="D23" s="563">
        <v>7</v>
      </c>
      <c r="E23" s="7"/>
    </row>
    <row r="24" spans="1:5" s="1" customFormat="1">
      <c r="A24" s="238" t="s">
        <v>743</v>
      </c>
      <c r="B24" s="229" t="s">
        <v>744</v>
      </c>
      <c r="C24" s="206" t="s">
        <v>480</v>
      </c>
      <c r="D24" s="563">
        <v>0</v>
      </c>
      <c r="E24" s="7"/>
    </row>
    <row r="25" spans="1:5" s="1" customFormat="1">
      <c r="A25" s="238" t="s">
        <v>745</v>
      </c>
      <c r="B25" s="229" t="s">
        <v>738</v>
      </c>
      <c r="C25" s="206" t="s">
        <v>480</v>
      </c>
      <c r="D25" s="563">
        <v>0</v>
      </c>
      <c r="E25" s="7"/>
    </row>
    <row r="26" spans="1:5" s="1" customFormat="1">
      <c r="A26" s="224" t="s">
        <v>746</v>
      </c>
      <c r="B26" s="182" t="s">
        <v>517</v>
      </c>
      <c r="C26" s="182" t="s">
        <v>480</v>
      </c>
      <c r="D26" s="561">
        <f>SUM(D27,D28,D29,D30)</f>
        <v>7.5</v>
      </c>
      <c r="E26" s="7"/>
    </row>
    <row r="27" spans="1:5" s="1" customFormat="1">
      <c r="A27" s="238" t="s">
        <v>747</v>
      </c>
      <c r="B27" s="229" t="s">
        <v>748</v>
      </c>
      <c r="C27" s="206" t="s">
        <v>480</v>
      </c>
      <c r="D27" s="562">
        <v>0</v>
      </c>
      <c r="E27" s="7"/>
    </row>
    <row r="28" spans="1:5" s="1" customFormat="1">
      <c r="A28" s="238" t="s">
        <v>749</v>
      </c>
      <c r="B28" s="229" t="s">
        <v>750</v>
      </c>
      <c r="C28" s="206" t="s">
        <v>480</v>
      </c>
      <c r="D28" s="562">
        <v>0</v>
      </c>
      <c r="E28" s="7"/>
    </row>
    <row r="29" spans="1:5" s="1" customFormat="1">
      <c r="A29" s="238" t="s">
        <v>751</v>
      </c>
      <c r="B29" s="229" t="s">
        <v>752</v>
      </c>
      <c r="C29" s="206" t="s">
        <v>480</v>
      </c>
      <c r="D29" s="562">
        <v>1</v>
      </c>
      <c r="E29" s="7"/>
    </row>
    <row r="30" spans="1:5" s="1" customFormat="1">
      <c r="A30" s="238" t="s">
        <v>753</v>
      </c>
      <c r="B30" s="229" t="s">
        <v>754</v>
      </c>
      <c r="C30" s="206" t="s">
        <v>480</v>
      </c>
      <c r="D30" s="562">
        <v>6.5</v>
      </c>
      <c r="E30" s="7"/>
    </row>
    <row r="31" spans="1:5" s="1" customFormat="1">
      <c r="A31" s="224" t="s">
        <v>755</v>
      </c>
      <c r="B31" s="182" t="s">
        <v>756</v>
      </c>
      <c r="C31" s="182" t="s">
        <v>480</v>
      </c>
      <c r="D31" s="561">
        <f>SUM(D32,D34,D35,D36,D37)</f>
        <v>1</v>
      </c>
      <c r="E31" s="7"/>
    </row>
    <row r="32" spans="1:5" s="1" customFormat="1">
      <c r="A32" s="238" t="s">
        <v>757</v>
      </c>
      <c r="B32" s="229" t="s">
        <v>758</v>
      </c>
      <c r="C32" s="206" t="s">
        <v>480</v>
      </c>
      <c r="D32" s="562">
        <v>0</v>
      </c>
      <c r="E32" s="7"/>
    </row>
    <row r="33" spans="1:5" s="1" customFormat="1">
      <c r="A33" s="224" t="s">
        <v>759</v>
      </c>
      <c r="B33" s="200" t="s">
        <v>760</v>
      </c>
      <c r="C33" s="182" t="s">
        <v>480</v>
      </c>
      <c r="D33" s="564">
        <v>0</v>
      </c>
      <c r="E33" s="7"/>
    </row>
    <row r="34" spans="1:5" s="1" customFormat="1">
      <c r="A34" s="238" t="s">
        <v>761</v>
      </c>
      <c r="B34" s="229" t="s">
        <v>762</v>
      </c>
      <c r="C34" s="206" t="s">
        <v>480</v>
      </c>
      <c r="D34" s="562">
        <v>1</v>
      </c>
      <c r="E34" s="7"/>
    </row>
    <row r="35" spans="1:5" s="1" customFormat="1">
      <c r="A35" s="238" t="s">
        <v>763</v>
      </c>
      <c r="B35" s="229" t="s">
        <v>764</v>
      </c>
      <c r="C35" s="206" t="s">
        <v>480</v>
      </c>
      <c r="D35" s="562">
        <v>0</v>
      </c>
      <c r="E35" s="7"/>
    </row>
    <row r="36" spans="1:5" s="1" customFormat="1" ht="26.25" customHeight="1">
      <c r="A36" s="238" t="s">
        <v>765</v>
      </c>
      <c r="B36" s="250" t="s">
        <v>766</v>
      </c>
      <c r="C36" s="206" t="s">
        <v>480</v>
      </c>
      <c r="D36" s="562">
        <v>0</v>
      </c>
      <c r="E36" s="7"/>
    </row>
    <row r="37" spans="1:5" s="1" customFormat="1">
      <c r="A37" s="238" t="s">
        <v>767</v>
      </c>
      <c r="B37" s="229" t="s">
        <v>768</v>
      </c>
      <c r="C37" s="206" t="s">
        <v>480</v>
      </c>
      <c r="D37" s="562">
        <v>0</v>
      </c>
      <c r="E37" s="7"/>
    </row>
    <row r="38" spans="1:5" s="1" customFormat="1">
      <c r="A38" s="224" t="s">
        <v>769</v>
      </c>
      <c r="B38" s="182" t="s">
        <v>770</v>
      </c>
      <c r="C38" s="206" t="s">
        <v>480</v>
      </c>
      <c r="D38" s="562">
        <v>0</v>
      </c>
      <c r="E38" s="7"/>
    </row>
    <row r="39" spans="1:5" s="1" customFormat="1">
      <c r="A39" s="224" t="s">
        <v>771</v>
      </c>
      <c r="B39" s="182" t="s">
        <v>596</v>
      </c>
      <c r="C39" s="206" t="s">
        <v>480</v>
      </c>
      <c r="D39" s="562">
        <v>1</v>
      </c>
      <c r="E39" s="7"/>
    </row>
    <row r="40" spans="1:5" s="1" customFormat="1">
      <c r="A40" s="224" t="s">
        <v>351</v>
      </c>
      <c r="B40" s="349" t="s">
        <v>772</v>
      </c>
      <c r="C40" s="182" t="s">
        <v>480</v>
      </c>
      <c r="D40" s="565">
        <f>SUM(D41,D42,D43,D44)</f>
        <v>9</v>
      </c>
      <c r="E40" s="7"/>
    </row>
    <row r="41" spans="1:5" s="1" customFormat="1">
      <c r="A41" s="238" t="s">
        <v>300</v>
      </c>
      <c r="B41" s="229" t="s">
        <v>773</v>
      </c>
      <c r="C41" s="206" t="s">
        <v>480</v>
      </c>
      <c r="D41" s="562">
        <v>0</v>
      </c>
      <c r="E41" s="7"/>
    </row>
    <row r="42" spans="1:5" s="1" customFormat="1">
      <c r="A42" s="238" t="s">
        <v>354</v>
      </c>
      <c r="B42" s="229" t="s">
        <v>774</v>
      </c>
      <c r="C42" s="206" t="s">
        <v>480</v>
      </c>
      <c r="D42" s="562">
        <v>3</v>
      </c>
      <c r="E42" s="7"/>
    </row>
    <row r="43" spans="1:5" s="1" customFormat="1">
      <c r="A43" s="238" t="s">
        <v>356</v>
      </c>
      <c r="B43" s="229" t="s">
        <v>775</v>
      </c>
      <c r="C43" s="206" t="s">
        <v>480</v>
      </c>
      <c r="D43" s="562">
        <v>6</v>
      </c>
      <c r="E43" s="7"/>
    </row>
    <row r="44" spans="1:5" s="1" customFormat="1">
      <c r="A44" s="238" t="s">
        <v>358</v>
      </c>
      <c r="B44" s="229" t="s">
        <v>776</v>
      </c>
      <c r="C44" s="206" t="s">
        <v>480</v>
      </c>
      <c r="D44" s="562">
        <v>0</v>
      </c>
      <c r="E44" s="7"/>
    </row>
    <row r="45" spans="1:5" s="1" customFormat="1">
      <c r="A45" s="224" t="s">
        <v>364</v>
      </c>
      <c r="B45" s="208" t="s">
        <v>777</v>
      </c>
      <c r="C45" s="182" t="s">
        <v>480</v>
      </c>
      <c r="D45" s="566">
        <v>6</v>
      </c>
      <c r="E45" s="7"/>
    </row>
    <row r="46" spans="1:5" s="1" customFormat="1" ht="25.5">
      <c r="A46" s="284" t="s">
        <v>169</v>
      </c>
      <c r="B46" s="567" t="s">
        <v>778</v>
      </c>
      <c r="C46" s="285" t="s">
        <v>480</v>
      </c>
      <c r="D46" s="568">
        <v>6</v>
      </c>
      <c r="E46" s="7"/>
    </row>
    <row r="47" spans="1:5" s="1" customFormat="1" ht="26.25" thickBot="1">
      <c r="A47" s="255" t="s">
        <v>171</v>
      </c>
      <c r="B47" s="569" t="s">
        <v>779</v>
      </c>
      <c r="C47" s="255" t="s">
        <v>480</v>
      </c>
      <c r="D47" s="570">
        <v>4</v>
      </c>
      <c r="E47" s="7"/>
    </row>
    <row r="48" spans="1:5" s="1" customFormat="1">
      <c r="A48" s="65"/>
      <c r="B48" s="66"/>
      <c r="C48" s="65"/>
      <c r="D48" s="67"/>
      <c r="E48" s="7"/>
    </row>
  </sheetData>
  <sheetProtection algorithmName="SHA-512" hashValue="sRgnyI2hXU8SJWgRkfgHvm5zP6uAQ7NZ87cu5UFg0bLr8XziQy5F2qT2B4hhpTofQelTa3V00FCc5HU/vlDTQw==" saltValue="+C1DYHpM2O0loFYwkcdrLA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4"/>
  <sheetViews>
    <sheetView workbookViewId="0">
      <selection activeCell="A2" sqref="A2:Q2"/>
    </sheetView>
  </sheetViews>
  <sheetFormatPr defaultRowHeight="1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>
      <c r="A1" s="990" t="s">
        <v>0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2"/>
    </row>
    <row r="2" spans="1:19" s="1" customFormat="1">
      <c r="A2" s="990" t="s">
        <v>1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2"/>
    </row>
    <row r="3" spans="1:19" s="1" customFormat="1">
      <c r="A3" s="993"/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5"/>
    </row>
    <row r="4" spans="1:19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>
      <c r="A5" s="996" t="s">
        <v>780</v>
      </c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8"/>
    </row>
    <row r="6" spans="1:19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>
      <c r="A8" s="68"/>
      <c r="B8" s="69"/>
      <c r="C8" s="69"/>
      <c r="D8" s="69"/>
      <c r="E8" s="69"/>
      <c r="F8" s="69"/>
      <c r="G8" s="69"/>
      <c r="H8" s="69"/>
      <c r="I8" s="69"/>
      <c r="J8" s="1092" t="s">
        <v>781</v>
      </c>
      <c r="K8" s="1092"/>
      <c r="L8" s="1092"/>
      <c r="M8" s="1092"/>
      <c r="N8" s="1092"/>
      <c r="O8" s="1092"/>
      <c r="P8" s="1092"/>
      <c r="Q8" s="1092"/>
      <c r="R8" s="70"/>
      <c r="S8" s="7"/>
    </row>
    <row r="9" spans="1:19" s="1" customFormat="1" ht="20.25" customHeight="1">
      <c r="A9" s="1068" t="s">
        <v>4</v>
      </c>
      <c r="B9" s="1087" t="s">
        <v>5</v>
      </c>
      <c r="C9" s="1089" t="s">
        <v>160</v>
      </c>
      <c r="D9" s="1071" t="s">
        <v>782</v>
      </c>
      <c r="E9" s="1068" t="s">
        <v>783</v>
      </c>
      <c r="F9" s="1066" t="s">
        <v>784</v>
      </c>
      <c r="G9" s="1066"/>
      <c r="H9" s="1066"/>
      <c r="I9" s="1066"/>
      <c r="J9" s="1066"/>
      <c r="K9" s="1066"/>
      <c r="L9" s="1066"/>
      <c r="M9" s="1066"/>
      <c r="N9" s="1067"/>
      <c r="O9" s="1068" t="s">
        <v>785</v>
      </c>
      <c r="P9" s="1071" t="s">
        <v>786</v>
      </c>
      <c r="Q9" s="1074" t="s">
        <v>492</v>
      </c>
      <c r="R9" s="71"/>
      <c r="S9" s="64"/>
    </row>
    <row r="10" spans="1:19" s="1" customFormat="1" ht="15" customHeight="1">
      <c r="A10" s="1069"/>
      <c r="B10" s="1055"/>
      <c r="C10" s="1090"/>
      <c r="D10" s="1072"/>
      <c r="E10" s="1069"/>
      <c r="F10" s="1077" t="s">
        <v>787</v>
      </c>
      <c r="G10" s="1080" t="s">
        <v>788</v>
      </c>
      <c r="H10" s="1080"/>
      <c r="I10" s="1080"/>
      <c r="J10" s="1081" t="s">
        <v>789</v>
      </c>
      <c r="K10" s="1082"/>
      <c r="L10" s="1082"/>
      <c r="M10" s="1082"/>
      <c r="N10" s="1083"/>
      <c r="O10" s="1069"/>
      <c r="P10" s="1072"/>
      <c r="Q10" s="1075"/>
      <c r="R10" s="71"/>
      <c r="S10" s="64"/>
    </row>
    <row r="11" spans="1:19" s="1" customFormat="1" ht="20.25" customHeight="1">
      <c r="A11" s="1069"/>
      <c r="B11" s="1055"/>
      <c r="C11" s="1090"/>
      <c r="D11" s="1072"/>
      <c r="E11" s="1069"/>
      <c r="F11" s="1078"/>
      <c r="G11" s="1080"/>
      <c r="H11" s="1080"/>
      <c r="I11" s="1080"/>
      <c r="J11" s="1084"/>
      <c r="K11" s="1085"/>
      <c r="L11" s="1085"/>
      <c r="M11" s="1085"/>
      <c r="N11" s="1086"/>
      <c r="O11" s="1069"/>
      <c r="P11" s="1072"/>
      <c r="Q11" s="1075"/>
      <c r="R11" s="71"/>
      <c r="S11" s="64"/>
    </row>
    <row r="12" spans="1:19" s="1" customFormat="1" ht="92.25" customHeight="1" thickBot="1">
      <c r="A12" s="1070"/>
      <c r="B12" s="1088"/>
      <c r="C12" s="1091"/>
      <c r="D12" s="1073"/>
      <c r="E12" s="1070"/>
      <c r="F12" s="1079"/>
      <c r="G12" s="571" t="s">
        <v>790</v>
      </c>
      <c r="H12" s="571" t="s">
        <v>791</v>
      </c>
      <c r="I12" s="571" t="s">
        <v>792</v>
      </c>
      <c r="J12" s="571" t="s">
        <v>793</v>
      </c>
      <c r="K12" s="571" t="s">
        <v>794</v>
      </c>
      <c r="L12" s="571" t="s">
        <v>795</v>
      </c>
      <c r="M12" s="572" t="s">
        <v>796</v>
      </c>
      <c r="N12" s="573" t="s">
        <v>797</v>
      </c>
      <c r="O12" s="1070"/>
      <c r="P12" s="1073"/>
      <c r="Q12" s="1076"/>
      <c r="R12" s="71"/>
      <c r="S12" s="72"/>
    </row>
    <row r="13" spans="1:19" s="1" customFormat="1">
      <c r="A13" s="574">
        <v>1</v>
      </c>
      <c r="B13" s="177">
        <v>2</v>
      </c>
      <c r="C13" s="177">
        <v>3</v>
      </c>
      <c r="D13" s="575">
        <v>4</v>
      </c>
      <c r="E13" s="576">
        <v>5</v>
      </c>
      <c r="F13" s="577">
        <v>6</v>
      </c>
      <c r="G13" s="577">
        <v>7</v>
      </c>
      <c r="H13" s="577">
        <v>8</v>
      </c>
      <c r="I13" s="177">
        <v>9</v>
      </c>
      <c r="J13" s="577">
        <v>10</v>
      </c>
      <c r="K13" s="578">
        <v>11</v>
      </c>
      <c r="L13" s="578">
        <v>12</v>
      </c>
      <c r="M13" s="177">
        <v>13</v>
      </c>
      <c r="N13" s="579">
        <v>14</v>
      </c>
      <c r="O13" s="574">
        <v>15</v>
      </c>
      <c r="P13" s="579">
        <v>16</v>
      </c>
      <c r="Q13" s="580">
        <v>17</v>
      </c>
      <c r="R13" s="71"/>
      <c r="S13" s="7"/>
    </row>
    <row r="14" spans="1:19" s="1" customFormat="1" ht="28.5" customHeight="1">
      <c r="A14" s="348" t="s">
        <v>347</v>
      </c>
      <c r="B14" s="581" t="s">
        <v>798</v>
      </c>
      <c r="C14" s="582" t="s">
        <v>645</v>
      </c>
      <c r="D14" s="583">
        <f>SUM(D15,D16,D17,D23:D29,D33)</f>
        <v>174.44</v>
      </c>
      <c r="E14" s="584">
        <f>SUM(E15,E16,E17,E23:E29,E33)</f>
        <v>174.44</v>
      </c>
      <c r="F14" s="585">
        <f t="shared" ref="F14:P14" si="0">SUM(F15,F16,F17,F23:F29,F33)</f>
        <v>0</v>
      </c>
      <c r="G14" s="585">
        <f t="shared" si="0"/>
        <v>17.7942</v>
      </c>
      <c r="H14" s="585">
        <f t="shared" si="0"/>
        <v>7.4276000000000009</v>
      </c>
      <c r="I14" s="585">
        <f t="shared" si="0"/>
        <v>41.420200000000008</v>
      </c>
      <c r="J14" s="585">
        <f t="shared" si="0"/>
        <v>49.098399999999998</v>
      </c>
      <c r="K14" s="585">
        <f t="shared" si="0"/>
        <v>44.862000000000002</v>
      </c>
      <c r="L14" s="585">
        <f t="shared" si="0"/>
        <v>13.8376</v>
      </c>
      <c r="M14" s="585">
        <f t="shared" si="0"/>
        <v>0</v>
      </c>
      <c r="N14" s="583">
        <f t="shared" si="0"/>
        <v>0</v>
      </c>
      <c r="O14" s="584">
        <f t="shared" si="0"/>
        <v>0</v>
      </c>
      <c r="P14" s="583">
        <f t="shared" si="0"/>
        <v>0</v>
      </c>
      <c r="Q14" s="586" t="s">
        <v>799</v>
      </c>
      <c r="R14" s="71"/>
      <c r="S14" s="7"/>
    </row>
    <row r="15" spans="1:19" s="1" customFormat="1">
      <c r="A15" s="279" t="s">
        <v>285</v>
      </c>
      <c r="B15" s="307" t="s">
        <v>800</v>
      </c>
      <c r="C15" s="587" t="s">
        <v>645</v>
      </c>
      <c r="D15" s="588">
        <v>35.020000000000003</v>
      </c>
      <c r="E15" s="589">
        <f>SUM(F15:N15)</f>
        <v>35.020000000000003</v>
      </c>
      <c r="F15" s="590">
        <f>$D15*F39/100</f>
        <v>0</v>
      </c>
      <c r="G15" s="590">
        <f t="shared" ref="G15:P16" si="1">$D15*G39/100</f>
        <v>3.8522000000000003</v>
      </c>
      <c r="H15" s="590">
        <f t="shared" si="1"/>
        <v>0.70040000000000002</v>
      </c>
      <c r="I15" s="590">
        <f t="shared" si="1"/>
        <v>2.8016000000000001</v>
      </c>
      <c r="J15" s="590">
        <f t="shared" si="1"/>
        <v>4.5526000000000009</v>
      </c>
      <c r="K15" s="590">
        <f t="shared" si="1"/>
        <v>15.759</v>
      </c>
      <c r="L15" s="590">
        <f t="shared" si="1"/>
        <v>7.3542000000000005</v>
      </c>
      <c r="M15" s="590">
        <f t="shared" si="1"/>
        <v>0</v>
      </c>
      <c r="N15" s="591">
        <f t="shared" si="1"/>
        <v>0</v>
      </c>
      <c r="O15" s="589">
        <f t="shared" si="1"/>
        <v>0</v>
      </c>
      <c r="P15" s="591">
        <f>$D15*P39/100</f>
        <v>0</v>
      </c>
      <c r="Q15" s="592"/>
      <c r="R15" s="71"/>
      <c r="S15" s="7"/>
    </row>
    <row r="16" spans="1:19" s="1" customFormat="1">
      <c r="A16" s="224" t="s">
        <v>295</v>
      </c>
      <c r="B16" s="593" t="s">
        <v>801</v>
      </c>
      <c r="C16" s="587" t="s">
        <v>645</v>
      </c>
      <c r="D16" s="588">
        <v>15.71</v>
      </c>
      <c r="E16" s="589">
        <f>SUM(F16:N16)</f>
        <v>15.71</v>
      </c>
      <c r="F16" s="590">
        <f>$D16*F40/100</f>
        <v>0</v>
      </c>
      <c r="G16" s="590">
        <f t="shared" si="1"/>
        <v>1.5710000000000002</v>
      </c>
      <c r="H16" s="590">
        <f t="shared" si="1"/>
        <v>0.62840000000000007</v>
      </c>
      <c r="I16" s="590">
        <f t="shared" si="1"/>
        <v>4.8701000000000008</v>
      </c>
      <c r="J16" s="590">
        <f t="shared" si="1"/>
        <v>4.2416999999999998</v>
      </c>
      <c r="K16" s="590">
        <f t="shared" si="1"/>
        <v>3.9275000000000002</v>
      </c>
      <c r="L16" s="590">
        <f t="shared" si="1"/>
        <v>0.47130000000000005</v>
      </c>
      <c r="M16" s="590">
        <f t="shared" si="1"/>
        <v>0</v>
      </c>
      <c r="N16" s="591">
        <f t="shared" si="1"/>
        <v>0</v>
      </c>
      <c r="O16" s="589">
        <f t="shared" si="1"/>
        <v>0</v>
      </c>
      <c r="P16" s="591">
        <f t="shared" si="1"/>
        <v>0</v>
      </c>
      <c r="Q16" s="592"/>
      <c r="R16" s="71"/>
      <c r="S16" s="7"/>
    </row>
    <row r="17" spans="1:19" s="1" customFormat="1">
      <c r="A17" s="224" t="s">
        <v>297</v>
      </c>
      <c r="B17" s="593" t="s">
        <v>802</v>
      </c>
      <c r="C17" s="587" t="s">
        <v>645</v>
      </c>
      <c r="D17" s="594">
        <f>SUM(D18:D22)</f>
        <v>8.67</v>
      </c>
      <c r="E17" s="589">
        <f>SUM(E18:E22)</f>
        <v>8.67</v>
      </c>
      <c r="F17" s="590">
        <f t="shared" ref="F17" si="2">SUM(F18:F22)</f>
        <v>0</v>
      </c>
      <c r="G17" s="590">
        <f>SUM(G18:G22)</f>
        <v>0.86699999999999999</v>
      </c>
      <c r="H17" s="590">
        <f t="shared" ref="H17:P17" si="3">SUM(H18:H22)</f>
        <v>0.3468</v>
      </c>
      <c r="I17" s="590">
        <f t="shared" si="3"/>
        <v>2.6877000000000004</v>
      </c>
      <c r="J17" s="590">
        <f t="shared" si="3"/>
        <v>2.3409</v>
      </c>
      <c r="K17" s="590">
        <f t="shared" si="3"/>
        <v>2.1675</v>
      </c>
      <c r="L17" s="590">
        <f t="shared" si="3"/>
        <v>0.2601</v>
      </c>
      <c r="M17" s="590">
        <f t="shared" si="3"/>
        <v>0</v>
      </c>
      <c r="N17" s="591">
        <f t="shared" si="3"/>
        <v>0</v>
      </c>
      <c r="O17" s="589">
        <f t="shared" si="3"/>
        <v>0</v>
      </c>
      <c r="P17" s="591">
        <f t="shared" si="3"/>
        <v>0</v>
      </c>
      <c r="Q17" s="592"/>
      <c r="R17" s="71"/>
      <c r="S17" s="7"/>
    </row>
    <row r="18" spans="1:19" s="1" customFormat="1">
      <c r="A18" s="224" t="s">
        <v>733</v>
      </c>
      <c r="B18" s="593" t="s">
        <v>803</v>
      </c>
      <c r="C18" s="587" t="s">
        <v>645</v>
      </c>
      <c r="D18" s="588">
        <v>6.5</v>
      </c>
      <c r="E18" s="589">
        <f>SUM(F18:N18)</f>
        <v>6.5</v>
      </c>
      <c r="F18" s="590">
        <f t="shared" ref="F18:P28" si="4">$D18*F41/100</f>
        <v>0</v>
      </c>
      <c r="G18" s="590">
        <f t="shared" si="4"/>
        <v>0.65</v>
      </c>
      <c r="H18" s="590">
        <f t="shared" si="4"/>
        <v>0.26</v>
      </c>
      <c r="I18" s="590">
        <f t="shared" si="4"/>
        <v>2.0150000000000001</v>
      </c>
      <c r="J18" s="590">
        <f t="shared" si="4"/>
        <v>1.7549999999999999</v>
      </c>
      <c r="K18" s="590">
        <f t="shared" si="4"/>
        <v>1.625</v>
      </c>
      <c r="L18" s="590">
        <f t="shared" si="4"/>
        <v>0.19500000000000001</v>
      </c>
      <c r="M18" s="590">
        <f t="shared" si="4"/>
        <v>0</v>
      </c>
      <c r="N18" s="591">
        <f t="shared" si="4"/>
        <v>0</v>
      </c>
      <c r="O18" s="589">
        <f t="shared" si="4"/>
        <v>0</v>
      </c>
      <c r="P18" s="591">
        <f t="shared" si="4"/>
        <v>0</v>
      </c>
      <c r="Q18" s="592"/>
      <c r="R18" s="71"/>
      <c r="S18" s="7"/>
    </row>
    <row r="19" spans="1:19" s="1" customFormat="1">
      <c r="A19" s="224" t="s">
        <v>735</v>
      </c>
      <c r="B19" s="593" t="s">
        <v>804</v>
      </c>
      <c r="C19" s="587" t="s">
        <v>645</v>
      </c>
      <c r="D19" s="588">
        <v>0.4</v>
      </c>
      <c r="E19" s="589">
        <f>SUM(F19:N19)</f>
        <v>0.4</v>
      </c>
      <c r="F19" s="590">
        <f t="shared" si="4"/>
        <v>0</v>
      </c>
      <c r="G19" s="590">
        <f t="shared" si="4"/>
        <v>0.04</v>
      </c>
      <c r="H19" s="590">
        <f t="shared" si="4"/>
        <v>1.6E-2</v>
      </c>
      <c r="I19" s="590">
        <f t="shared" si="4"/>
        <v>0.124</v>
      </c>
      <c r="J19" s="590">
        <f t="shared" si="4"/>
        <v>0.10800000000000001</v>
      </c>
      <c r="K19" s="590">
        <f t="shared" si="4"/>
        <v>0.1</v>
      </c>
      <c r="L19" s="590">
        <f t="shared" si="4"/>
        <v>1.2000000000000002E-2</v>
      </c>
      <c r="M19" s="590">
        <f t="shared" si="4"/>
        <v>0</v>
      </c>
      <c r="N19" s="591">
        <f t="shared" si="4"/>
        <v>0</v>
      </c>
      <c r="O19" s="589">
        <f t="shared" si="4"/>
        <v>0</v>
      </c>
      <c r="P19" s="591">
        <f t="shared" si="4"/>
        <v>0</v>
      </c>
      <c r="Q19" s="592"/>
      <c r="R19" s="71"/>
      <c r="S19" s="7"/>
    </row>
    <row r="20" spans="1:19" s="1" customFormat="1">
      <c r="A20" s="224" t="s">
        <v>737</v>
      </c>
      <c r="B20" s="593" t="s">
        <v>805</v>
      </c>
      <c r="C20" s="587" t="s">
        <v>645</v>
      </c>
      <c r="D20" s="588">
        <v>0</v>
      </c>
      <c r="E20" s="589">
        <f t="shared" ref="E20:E37" si="5">SUM(F20:N20)</f>
        <v>0</v>
      </c>
      <c r="F20" s="590">
        <f t="shared" si="4"/>
        <v>0</v>
      </c>
      <c r="G20" s="590">
        <f t="shared" si="4"/>
        <v>0</v>
      </c>
      <c r="H20" s="590">
        <f t="shared" si="4"/>
        <v>0</v>
      </c>
      <c r="I20" s="590">
        <f t="shared" si="4"/>
        <v>0</v>
      </c>
      <c r="J20" s="590">
        <f t="shared" si="4"/>
        <v>0</v>
      </c>
      <c r="K20" s="590">
        <f t="shared" si="4"/>
        <v>0</v>
      </c>
      <c r="L20" s="590">
        <f t="shared" si="4"/>
        <v>0</v>
      </c>
      <c r="M20" s="590">
        <f t="shared" si="4"/>
        <v>0</v>
      </c>
      <c r="N20" s="591">
        <f t="shared" si="4"/>
        <v>0</v>
      </c>
      <c r="O20" s="589">
        <f t="shared" si="4"/>
        <v>0</v>
      </c>
      <c r="P20" s="591">
        <f t="shared" si="4"/>
        <v>0</v>
      </c>
      <c r="Q20" s="592"/>
      <c r="R20" s="71"/>
      <c r="S20" s="7"/>
    </row>
    <row r="21" spans="1:19" s="1" customFormat="1">
      <c r="A21" s="224" t="s">
        <v>806</v>
      </c>
      <c r="B21" s="593" t="s">
        <v>807</v>
      </c>
      <c r="C21" s="587" t="s">
        <v>645</v>
      </c>
      <c r="D21" s="588">
        <v>0</v>
      </c>
      <c r="E21" s="589">
        <f t="shared" si="5"/>
        <v>0</v>
      </c>
      <c r="F21" s="590">
        <f t="shared" si="4"/>
        <v>0</v>
      </c>
      <c r="G21" s="590">
        <f t="shared" si="4"/>
        <v>0</v>
      </c>
      <c r="H21" s="590">
        <f t="shared" si="4"/>
        <v>0</v>
      </c>
      <c r="I21" s="590">
        <f t="shared" si="4"/>
        <v>0</v>
      </c>
      <c r="J21" s="590">
        <f t="shared" si="4"/>
        <v>0</v>
      </c>
      <c r="K21" s="590">
        <f t="shared" si="4"/>
        <v>0</v>
      </c>
      <c r="L21" s="590">
        <f t="shared" si="4"/>
        <v>0</v>
      </c>
      <c r="M21" s="590">
        <f t="shared" si="4"/>
        <v>0</v>
      </c>
      <c r="N21" s="591">
        <f t="shared" si="4"/>
        <v>0</v>
      </c>
      <c r="O21" s="589">
        <f t="shared" si="4"/>
        <v>0</v>
      </c>
      <c r="P21" s="591">
        <f t="shared" si="4"/>
        <v>0</v>
      </c>
      <c r="Q21" s="592"/>
      <c r="R21" s="71"/>
      <c r="S21" s="7"/>
    </row>
    <row r="22" spans="1:19" s="1" customFormat="1">
      <c r="A22" s="224" t="s">
        <v>808</v>
      </c>
      <c r="B22" s="593" t="s">
        <v>809</v>
      </c>
      <c r="C22" s="587" t="s">
        <v>645</v>
      </c>
      <c r="D22" s="588">
        <v>1.77</v>
      </c>
      <c r="E22" s="589">
        <f t="shared" si="5"/>
        <v>1.7699999999999998</v>
      </c>
      <c r="F22" s="590">
        <f t="shared" si="4"/>
        <v>0</v>
      </c>
      <c r="G22" s="590">
        <f t="shared" si="4"/>
        <v>0.17699999999999999</v>
      </c>
      <c r="H22" s="590">
        <f t="shared" si="4"/>
        <v>7.0800000000000002E-2</v>
      </c>
      <c r="I22" s="590">
        <f t="shared" si="4"/>
        <v>0.54869999999999997</v>
      </c>
      <c r="J22" s="590">
        <f t="shared" si="4"/>
        <v>0.47789999999999999</v>
      </c>
      <c r="K22" s="590">
        <f t="shared" si="4"/>
        <v>0.4425</v>
      </c>
      <c r="L22" s="590">
        <f t="shared" si="4"/>
        <v>5.3100000000000008E-2</v>
      </c>
      <c r="M22" s="590">
        <f t="shared" si="4"/>
        <v>0</v>
      </c>
      <c r="N22" s="591">
        <f t="shared" si="4"/>
        <v>0</v>
      </c>
      <c r="O22" s="589">
        <f t="shared" si="4"/>
        <v>0</v>
      </c>
      <c r="P22" s="591">
        <f t="shared" si="4"/>
        <v>0</v>
      </c>
      <c r="Q22" s="592"/>
      <c r="R22" s="71"/>
      <c r="S22" s="7"/>
    </row>
    <row r="23" spans="1:19" s="1" customFormat="1">
      <c r="A23" s="224" t="s">
        <v>16</v>
      </c>
      <c r="B23" s="593" t="s">
        <v>810</v>
      </c>
      <c r="C23" s="587" t="s">
        <v>645</v>
      </c>
      <c r="D23" s="595">
        <v>0</v>
      </c>
      <c r="E23" s="589">
        <f t="shared" si="5"/>
        <v>0</v>
      </c>
      <c r="F23" s="590">
        <f t="shared" si="4"/>
        <v>0</v>
      </c>
      <c r="G23" s="590">
        <f t="shared" si="4"/>
        <v>0</v>
      </c>
      <c r="H23" s="590">
        <f t="shared" si="4"/>
        <v>0</v>
      </c>
      <c r="I23" s="590">
        <f t="shared" si="4"/>
        <v>0</v>
      </c>
      <c r="J23" s="590">
        <f t="shared" si="4"/>
        <v>0</v>
      </c>
      <c r="K23" s="590">
        <f t="shared" si="4"/>
        <v>0</v>
      </c>
      <c r="L23" s="590">
        <f t="shared" si="4"/>
        <v>0</v>
      </c>
      <c r="M23" s="590">
        <f t="shared" si="4"/>
        <v>0</v>
      </c>
      <c r="N23" s="591">
        <f t="shared" si="4"/>
        <v>0</v>
      </c>
      <c r="O23" s="589">
        <f t="shared" si="4"/>
        <v>0</v>
      </c>
      <c r="P23" s="591">
        <f t="shared" si="4"/>
        <v>0</v>
      </c>
      <c r="Q23" s="592"/>
      <c r="R23" s="71"/>
      <c r="S23" s="7"/>
    </row>
    <row r="24" spans="1:19" s="1" customFormat="1">
      <c r="A24" s="224" t="s">
        <v>18</v>
      </c>
      <c r="B24" s="593" t="s">
        <v>811</v>
      </c>
      <c r="C24" s="587" t="s">
        <v>645</v>
      </c>
      <c r="D24" s="595">
        <v>24.15</v>
      </c>
      <c r="E24" s="589">
        <f t="shared" si="5"/>
        <v>24.149999999999995</v>
      </c>
      <c r="F24" s="590">
        <f t="shared" si="4"/>
        <v>0</v>
      </c>
      <c r="G24" s="590">
        <f t="shared" si="4"/>
        <v>2.415</v>
      </c>
      <c r="H24" s="590">
        <f t="shared" si="4"/>
        <v>1.2075</v>
      </c>
      <c r="I24" s="590">
        <f t="shared" si="4"/>
        <v>6.5204999999999993</v>
      </c>
      <c r="J24" s="590">
        <f t="shared" si="4"/>
        <v>7.9694999999999991</v>
      </c>
      <c r="K24" s="590">
        <f t="shared" si="4"/>
        <v>4.83</v>
      </c>
      <c r="L24" s="590">
        <f t="shared" si="4"/>
        <v>1.2075</v>
      </c>
      <c r="M24" s="590">
        <f t="shared" si="4"/>
        <v>0</v>
      </c>
      <c r="N24" s="591">
        <f t="shared" si="4"/>
        <v>0</v>
      </c>
      <c r="O24" s="589">
        <f t="shared" si="4"/>
        <v>0</v>
      </c>
      <c r="P24" s="591">
        <f t="shared" si="4"/>
        <v>0</v>
      </c>
      <c r="Q24" s="592"/>
      <c r="R24" s="71"/>
      <c r="S24" s="7"/>
    </row>
    <row r="25" spans="1:19" s="1" customFormat="1">
      <c r="A25" s="224" t="s">
        <v>20</v>
      </c>
      <c r="B25" s="307" t="s">
        <v>812</v>
      </c>
      <c r="C25" s="587" t="s">
        <v>645</v>
      </c>
      <c r="D25" s="595">
        <v>0</v>
      </c>
      <c r="E25" s="589">
        <f t="shared" si="5"/>
        <v>0</v>
      </c>
      <c r="F25" s="590">
        <f t="shared" si="4"/>
        <v>0</v>
      </c>
      <c r="G25" s="590">
        <f t="shared" si="4"/>
        <v>0</v>
      </c>
      <c r="H25" s="590">
        <f t="shared" si="4"/>
        <v>0</v>
      </c>
      <c r="I25" s="590">
        <f t="shared" si="4"/>
        <v>0</v>
      </c>
      <c r="J25" s="590">
        <f t="shared" si="4"/>
        <v>0</v>
      </c>
      <c r="K25" s="590">
        <f t="shared" si="4"/>
        <v>0</v>
      </c>
      <c r="L25" s="590">
        <f t="shared" si="4"/>
        <v>0</v>
      </c>
      <c r="M25" s="590">
        <f t="shared" si="4"/>
        <v>0</v>
      </c>
      <c r="N25" s="591">
        <f t="shared" si="4"/>
        <v>0</v>
      </c>
      <c r="O25" s="589">
        <f t="shared" si="4"/>
        <v>0</v>
      </c>
      <c r="P25" s="591">
        <f t="shared" si="4"/>
        <v>0</v>
      </c>
      <c r="Q25" s="592"/>
      <c r="R25" s="71"/>
      <c r="S25" s="7"/>
    </row>
    <row r="26" spans="1:19" s="1" customFormat="1">
      <c r="A26" s="224" t="s">
        <v>746</v>
      </c>
      <c r="B26" s="593" t="s">
        <v>813</v>
      </c>
      <c r="C26" s="587" t="s">
        <v>645</v>
      </c>
      <c r="D26" s="588">
        <v>64.64</v>
      </c>
      <c r="E26" s="589">
        <f t="shared" si="5"/>
        <v>64.64</v>
      </c>
      <c r="F26" s="590">
        <f t="shared" si="4"/>
        <v>0</v>
      </c>
      <c r="G26" s="590">
        <f t="shared" si="4"/>
        <v>6.4639999999999995</v>
      </c>
      <c r="H26" s="590">
        <f t="shared" si="4"/>
        <v>3.2319999999999998</v>
      </c>
      <c r="I26" s="590">
        <f t="shared" si="4"/>
        <v>17.4528</v>
      </c>
      <c r="J26" s="590">
        <f t="shared" si="4"/>
        <v>21.331199999999999</v>
      </c>
      <c r="K26" s="590">
        <f t="shared" si="4"/>
        <v>12.927999999999999</v>
      </c>
      <c r="L26" s="590">
        <f t="shared" si="4"/>
        <v>3.2319999999999998</v>
      </c>
      <c r="M26" s="590">
        <f t="shared" si="4"/>
        <v>0</v>
      </c>
      <c r="N26" s="591">
        <f t="shared" si="4"/>
        <v>0</v>
      </c>
      <c r="O26" s="589">
        <f t="shared" si="4"/>
        <v>0</v>
      </c>
      <c r="P26" s="591">
        <f t="shared" si="4"/>
        <v>0</v>
      </c>
      <c r="Q26" s="592"/>
      <c r="R26" s="71"/>
      <c r="S26" s="7"/>
    </row>
    <row r="27" spans="1:19" s="1" customFormat="1">
      <c r="A27" s="224" t="s">
        <v>755</v>
      </c>
      <c r="B27" s="394" t="s">
        <v>814</v>
      </c>
      <c r="C27" s="587" t="s">
        <v>645</v>
      </c>
      <c r="D27" s="595">
        <v>20.76</v>
      </c>
      <c r="E27" s="589">
        <f t="shared" si="5"/>
        <v>20.76</v>
      </c>
      <c r="F27" s="590">
        <f t="shared" si="4"/>
        <v>0</v>
      </c>
      <c r="G27" s="590">
        <f t="shared" si="4"/>
        <v>2.0760000000000001</v>
      </c>
      <c r="H27" s="590">
        <f t="shared" si="4"/>
        <v>1.038</v>
      </c>
      <c r="I27" s="590">
        <f t="shared" si="4"/>
        <v>5.6052000000000008</v>
      </c>
      <c r="J27" s="590">
        <f t="shared" si="4"/>
        <v>6.8508000000000004</v>
      </c>
      <c r="K27" s="590">
        <f t="shared" si="4"/>
        <v>4.1520000000000001</v>
      </c>
      <c r="L27" s="590">
        <f t="shared" si="4"/>
        <v>1.038</v>
      </c>
      <c r="M27" s="590">
        <f t="shared" si="4"/>
        <v>0</v>
      </c>
      <c r="N27" s="591">
        <f t="shared" si="4"/>
        <v>0</v>
      </c>
      <c r="O27" s="589">
        <f t="shared" si="4"/>
        <v>0</v>
      </c>
      <c r="P27" s="591">
        <f t="shared" si="4"/>
        <v>0</v>
      </c>
      <c r="Q27" s="592"/>
      <c r="R27" s="71"/>
      <c r="S27" s="7"/>
    </row>
    <row r="28" spans="1:19" s="1" customFormat="1">
      <c r="A28" s="224" t="s">
        <v>769</v>
      </c>
      <c r="B28" s="394" t="s">
        <v>815</v>
      </c>
      <c r="C28" s="587" t="s">
        <v>645</v>
      </c>
      <c r="D28" s="595">
        <v>0.12</v>
      </c>
      <c r="E28" s="589">
        <f t="shared" si="5"/>
        <v>0.12</v>
      </c>
      <c r="F28" s="590">
        <f t="shared" si="4"/>
        <v>0</v>
      </c>
      <c r="G28" s="590">
        <f t="shared" si="4"/>
        <v>1.2E-2</v>
      </c>
      <c r="H28" s="590">
        <f t="shared" si="4"/>
        <v>6.0000000000000001E-3</v>
      </c>
      <c r="I28" s="590">
        <f t="shared" si="4"/>
        <v>3.2399999999999998E-2</v>
      </c>
      <c r="J28" s="590">
        <f t="shared" si="4"/>
        <v>3.9599999999999996E-2</v>
      </c>
      <c r="K28" s="590">
        <f t="shared" si="4"/>
        <v>2.4E-2</v>
      </c>
      <c r="L28" s="590">
        <f t="shared" si="4"/>
        <v>6.0000000000000001E-3</v>
      </c>
      <c r="M28" s="590">
        <f t="shared" si="4"/>
        <v>0</v>
      </c>
      <c r="N28" s="591">
        <f t="shared" si="4"/>
        <v>0</v>
      </c>
      <c r="O28" s="589">
        <f t="shared" si="4"/>
        <v>0</v>
      </c>
      <c r="P28" s="591">
        <f t="shared" si="4"/>
        <v>0</v>
      </c>
      <c r="Q28" s="592"/>
      <c r="R28" s="71"/>
      <c r="S28" s="7"/>
    </row>
    <row r="29" spans="1:19" s="1" customFormat="1">
      <c r="A29" s="224" t="s">
        <v>771</v>
      </c>
      <c r="B29" s="394" t="s">
        <v>816</v>
      </c>
      <c r="C29" s="587" t="s">
        <v>645</v>
      </c>
      <c r="D29" s="596">
        <f>SUM(D30:D32)</f>
        <v>0</v>
      </c>
      <c r="E29" s="597">
        <f>SUM(E30:E32)</f>
        <v>0</v>
      </c>
      <c r="F29" s="425">
        <f t="shared" ref="F29:N29" si="6">SUM(F30:F32)</f>
        <v>0</v>
      </c>
      <c r="G29" s="425">
        <f t="shared" si="6"/>
        <v>0</v>
      </c>
      <c r="H29" s="425">
        <f t="shared" si="6"/>
        <v>0</v>
      </c>
      <c r="I29" s="425">
        <f t="shared" si="6"/>
        <v>0</v>
      </c>
      <c r="J29" s="425">
        <f t="shared" si="6"/>
        <v>0</v>
      </c>
      <c r="K29" s="425">
        <f t="shared" si="6"/>
        <v>0</v>
      </c>
      <c r="L29" s="425">
        <f t="shared" si="6"/>
        <v>0</v>
      </c>
      <c r="M29" s="425">
        <f t="shared" si="6"/>
        <v>0</v>
      </c>
      <c r="N29" s="598">
        <f t="shared" si="6"/>
        <v>0</v>
      </c>
      <c r="O29" s="597">
        <f>SUM(O30:O32)</f>
        <v>0</v>
      </c>
      <c r="P29" s="599">
        <f>SUM(P30:P32)</f>
        <v>0</v>
      </c>
      <c r="Q29" s="592"/>
      <c r="R29" s="71"/>
      <c r="S29" s="7"/>
    </row>
    <row r="30" spans="1:19" s="1" customFormat="1">
      <c r="A30" s="224" t="s">
        <v>817</v>
      </c>
      <c r="B30" s="394" t="s">
        <v>818</v>
      </c>
      <c r="C30" s="587" t="s">
        <v>645</v>
      </c>
      <c r="D30" s="595">
        <v>0</v>
      </c>
      <c r="E30" s="589">
        <f t="shared" si="5"/>
        <v>0</v>
      </c>
      <c r="F30" s="590">
        <f t="shared" ref="F30:P32" si="7">$D30*F52/100</f>
        <v>0</v>
      </c>
      <c r="G30" s="590">
        <f t="shared" si="7"/>
        <v>0</v>
      </c>
      <c r="H30" s="590">
        <f t="shared" si="7"/>
        <v>0</v>
      </c>
      <c r="I30" s="590">
        <f t="shared" si="7"/>
        <v>0</v>
      </c>
      <c r="J30" s="590">
        <f t="shared" si="7"/>
        <v>0</v>
      </c>
      <c r="K30" s="590">
        <f t="shared" si="7"/>
        <v>0</v>
      </c>
      <c r="L30" s="590">
        <f t="shared" si="7"/>
        <v>0</v>
      </c>
      <c r="M30" s="590">
        <f t="shared" si="7"/>
        <v>0</v>
      </c>
      <c r="N30" s="591">
        <f t="shared" si="7"/>
        <v>0</v>
      </c>
      <c r="O30" s="589">
        <f t="shared" si="7"/>
        <v>0</v>
      </c>
      <c r="P30" s="591">
        <f t="shared" si="7"/>
        <v>0</v>
      </c>
      <c r="Q30" s="592"/>
      <c r="R30" s="71"/>
      <c r="S30" s="7"/>
    </row>
    <row r="31" spans="1:19" s="1" customFormat="1">
      <c r="A31" s="224" t="s">
        <v>819</v>
      </c>
      <c r="B31" s="394" t="s">
        <v>820</v>
      </c>
      <c r="C31" s="587" t="s">
        <v>645</v>
      </c>
      <c r="D31" s="595">
        <v>0</v>
      </c>
      <c r="E31" s="589">
        <f t="shared" si="5"/>
        <v>0</v>
      </c>
      <c r="F31" s="590">
        <f t="shared" si="7"/>
        <v>0</v>
      </c>
      <c r="G31" s="590">
        <f t="shared" si="7"/>
        <v>0</v>
      </c>
      <c r="H31" s="590">
        <f t="shared" si="7"/>
        <v>0</v>
      </c>
      <c r="I31" s="590">
        <f t="shared" si="7"/>
        <v>0</v>
      </c>
      <c r="J31" s="590">
        <f t="shared" si="7"/>
        <v>0</v>
      </c>
      <c r="K31" s="590">
        <f t="shared" si="7"/>
        <v>0</v>
      </c>
      <c r="L31" s="590">
        <f t="shared" si="7"/>
        <v>0</v>
      </c>
      <c r="M31" s="590">
        <f t="shared" si="7"/>
        <v>0</v>
      </c>
      <c r="N31" s="591">
        <f t="shared" si="7"/>
        <v>0</v>
      </c>
      <c r="O31" s="589">
        <f t="shared" si="7"/>
        <v>0</v>
      </c>
      <c r="P31" s="591">
        <f t="shared" si="7"/>
        <v>0</v>
      </c>
      <c r="Q31" s="592"/>
      <c r="R31" s="71"/>
      <c r="S31" s="7"/>
    </row>
    <row r="32" spans="1:19" s="1" customFormat="1">
      <c r="A32" s="224" t="s">
        <v>821</v>
      </c>
      <c r="B32" s="394" t="s">
        <v>822</v>
      </c>
      <c r="C32" s="587" t="s">
        <v>645</v>
      </c>
      <c r="D32" s="595">
        <v>0</v>
      </c>
      <c r="E32" s="589">
        <f t="shared" si="5"/>
        <v>0</v>
      </c>
      <c r="F32" s="590">
        <f t="shared" si="7"/>
        <v>0</v>
      </c>
      <c r="G32" s="590">
        <f t="shared" si="7"/>
        <v>0</v>
      </c>
      <c r="H32" s="590">
        <f t="shared" si="7"/>
        <v>0</v>
      </c>
      <c r="I32" s="590">
        <f t="shared" si="7"/>
        <v>0</v>
      </c>
      <c r="J32" s="590">
        <f t="shared" si="7"/>
        <v>0</v>
      </c>
      <c r="K32" s="590">
        <f t="shared" si="7"/>
        <v>0</v>
      </c>
      <c r="L32" s="590">
        <f t="shared" si="7"/>
        <v>0</v>
      </c>
      <c r="M32" s="590">
        <f t="shared" si="7"/>
        <v>0</v>
      </c>
      <c r="N32" s="591">
        <f t="shared" si="7"/>
        <v>0</v>
      </c>
      <c r="O32" s="589">
        <f t="shared" si="7"/>
        <v>0</v>
      </c>
      <c r="P32" s="591">
        <f t="shared" si="7"/>
        <v>0</v>
      </c>
      <c r="Q32" s="592"/>
      <c r="R32" s="71"/>
      <c r="S32" s="7"/>
    </row>
    <row r="33" spans="1:19" s="1" customFormat="1">
      <c r="A33" s="224" t="s">
        <v>823</v>
      </c>
      <c r="B33" s="394" t="s">
        <v>824</v>
      </c>
      <c r="C33" s="587" t="s">
        <v>645</v>
      </c>
      <c r="D33" s="596">
        <f>SUM(D34:D37)</f>
        <v>5.37</v>
      </c>
      <c r="E33" s="597">
        <f>SUM(E34:E37)</f>
        <v>5.37</v>
      </c>
      <c r="F33" s="425">
        <f t="shared" ref="F33:P33" si="8">SUM(F34:F37)</f>
        <v>0</v>
      </c>
      <c r="G33" s="425">
        <f>SUM(G34:G37)</f>
        <v>0.53700000000000003</v>
      </c>
      <c r="H33" s="425">
        <f t="shared" si="8"/>
        <v>0.26850000000000002</v>
      </c>
      <c r="I33" s="425">
        <f t="shared" si="8"/>
        <v>1.4499000000000002</v>
      </c>
      <c r="J33" s="425">
        <f t="shared" si="8"/>
        <v>1.7721</v>
      </c>
      <c r="K33" s="425">
        <f t="shared" si="8"/>
        <v>1.0740000000000001</v>
      </c>
      <c r="L33" s="425">
        <f t="shared" si="8"/>
        <v>0.26850000000000002</v>
      </c>
      <c r="M33" s="425">
        <f t="shared" si="8"/>
        <v>0</v>
      </c>
      <c r="N33" s="598">
        <f t="shared" si="8"/>
        <v>0</v>
      </c>
      <c r="O33" s="597">
        <f t="shared" si="8"/>
        <v>0</v>
      </c>
      <c r="P33" s="598">
        <f t="shared" si="8"/>
        <v>0</v>
      </c>
      <c r="Q33" s="592"/>
      <c r="R33" s="71"/>
      <c r="S33" s="7"/>
    </row>
    <row r="34" spans="1:19" s="1" customFormat="1">
      <c r="A34" s="224" t="s">
        <v>825</v>
      </c>
      <c r="B34" s="394" t="s">
        <v>826</v>
      </c>
      <c r="C34" s="587" t="s">
        <v>645</v>
      </c>
      <c r="D34" s="595">
        <v>0.1</v>
      </c>
      <c r="E34" s="589">
        <f t="shared" si="5"/>
        <v>0.10000000000000002</v>
      </c>
      <c r="F34" s="590">
        <f t="shared" ref="F34:P37" si="9">$D34*F55/100</f>
        <v>0</v>
      </c>
      <c r="G34" s="590">
        <f t="shared" si="9"/>
        <v>0.01</v>
      </c>
      <c r="H34" s="590">
        <f t="shared" si="9"/>
        <v>5.0000000000000001E-3</v>
      </c>
      <c r="I34" s="590">
        <f t="shared" si="9"/>
        <v>2.7000000000000003E-2</v>
      </c>
      <c r="J34" s="590">
        <f t="shared" si="9"/>
        <v>3.3000000000000002E-2</v>
      </c>
      <c r="K34" s="590">
        <f t="shared" si="9"/>
        <v>0.02</v>
      </c>
      <c r="L34" s="590">
        <f t="shared" si="9"/>
        <v>5.0000000000000001E-3</v>
      </c>
      <c r="M34" s="590">
        <f t="shared" si="9"/>
        <v>0</v>
      </c>
      <c r="N34" s="591">
        <f t="shared" si="9"/>
        <v>0</v>
      </c>
      <c r="O34" s="589">
        <f t="shared" si="9"/>
        <v>0</v>
      </c>
      <c r="P34" s="591">
        <f t="shared" si="9"/>
        <v>0</v>
      </c>
      <c r="Q34" s="592"/>
      <c r="R34" s="71"/>
      <c r="S34" s="7"/>
    </row>
    <row r="35" spans="1:19" s="1" customFormat="1">
      <c r="A35" s="224" t="s">
        <v>827</v>
      </c>
      <c r="B35" s="394" t="s">
        <v>828</v>
      </c>
      <c r="C35" s="587" t="s">
        <v>645</v>
      </c>
      <c r="D35" s="595">
        <v>0.4</v>
      </c>
      <c r="E35" s="589">
        <f t="shared" si="5"/>
        <v>0.40000000000000008</v>
      </c>
      <c r="F35" s="590">
        <f t="shared" si="9"/>
        <v>0</v>
      </c>
      <c r="G35" s="590">
        <f t="shared" si="9"/>
        <v>0.04</v>
      </c>
      <c r="H35" s="590">
        <f t="shared" si="9"/>
        <v>0.02</v>
      </c>
      <c r="I35" s="590">
        <f t="shared" si="9"/>
        <v>0.10800000000000001</v>
      </c>
      <c r="J35" s="590">
        <f t="shared" si="9"/>
        <v>0.13200000000000001</v>
      </c>
      <c r="K35" s="590">
        <f t="shared" si="9"/>
        <v>0.08</v>
      </c>
      <c r="L35" s="590">
        <f t="shared" si="9"/>
        <v>0.02</v>
      </c>
      <c r="M35" s="590">
        <f t="shared" si="9"/>
        <v>0</v>
      </c>
      <c r="N35" s="591">
        <f t="shared" si="9"/>
        <v>0</v>
      </c>
      <c r="O35" s="589">
        <f t="shared" si="9"/>
        <v>0</v>
      </c>
      <c r="P35" s="591">
        <f t="shared" si="9"/>
        <v>0</v>
      </c>
      <c r="Q35" s="592"/>
      <c r="R35" s="71"/>
      <c r="S35" s="7"/>
    </row>
    <row r="36" spans="1:19" s="1" customFormat="1">
      <c r="A36" s="224" t="s">
        <v>829</v>
      </c>
      <c r="B36" s="394" t="s">
        <v>830</v>
      </c>
      <c r="C36" s="587" t="s">
        <v>645</v>
      </c>
      <c r="D36" s="595">
        <v>0</v>
      </c>
      <c r="E36" s="589">
        <f t="shared" si="5"/>
        <v>0</v>
      </c>
      <c r="F36" s="590">
        <f t="shared" si="9"/>
        <v>0</v>
      </c>
      <c r="G36" s="590">
        <f t="shared" si="9"/>
        <v>0</v>
      </c>
      <c r="H36" s="590">
        <f t="shared" si="9"/>
        <v>0</v>
      </c>
      <c r="I36" s="590">
        <f t="shared" si="9"/>
        <v>0</v>
      </c>
      <c r="J36" s="590">
        <f t="shared" si="9"/>
        <v>0</v>
      </c>
      <c r="K36" s="590">
        <f t="shared" si="9"/>
        <v>0</v>
      </c>
      <c r="L36" s="590">
        <f t="shared" si="9"/>
        <v>0</v>
      </c>
      <c r="M36" s="590">
        <f t="shared" si="9"/>
        <v>0</v>
      </c>
      <c r="N36" s="591">
        <f t="shared" si="9"/>
        <v>0</v>
      </c>
      <c r="O36" s="589">
        <f t="shared" si="9"/>
        <v>0</v>
      </c>
      <c r="P36" s="591">
        <f t="shared" si="9"/>
        <v>0</v>
      </c>
      <c r="Q36" s="592"/>
      <c r="R36" s="71"/>
      <c r="S36" s="7"/>
    </row>
    <row r="37" spans="1:19" s="1" customFormat="1">
      <c r="A37" s="224" t="s">
        <v>831</v>
      </c>
      <c r="B37" s="600" t="s">
        <v>832</v>
      </c>
      <c r="C37" s="587" t="s">
        <v>645</v>
      </c>
      <c r="D37" s="595">
        <v>4.87</v>
      </c>
      <c r="E37" s="589">
        <f t="shared" si="5"/>
        <v>4.87</v>
      </c>
      <c r="F37" s="590">
        <f t="shared" si="9"/>
        <v>0</v>
      </c>
      <c r="G37" s="590">
        <f t="shared" si="9"/>
        <v>0.48700000000000004</v>
      </c>
      <c r="H37" s="590">
        <f t="shared" si="9"/>
        <v>0.24350000000000002</v>
      </c>
      <c r="I37" s="590">
        <f t="shared" si="9"/>
        <v>1.3149000000000002</v>
      </c>
      <c r="J37" s="590">
        <f t="shared" si="9"/>
        <v>1.6071</v>
      </c>
      <c r="K37" s="590">
        <f t="shared" si="9"/>
        <v>0.97400000000000009</v>
      </c>
      <c r="L37" s="590">
        <f t="shared" si="9"/>
        <v>0.24350000000000002</v>
      </c>
      <c r="M37" s="590">
        <f t="shared" si="9"/>
        <v>0</v>
      </c>
      <c r="N37" s="591">
        <f t="shared" si="9"/>
        <v>0</v>
      </c>
      <c r="O37" s="589">
        <f t="shared" si="9"/>
        <v>0</v>
      </c>
      <c r="P37" s="591">
        <f t="shared" si="9"/>
        <v>0</v>
      </c>
      <c r="Q37" s="601"/>
      <c r="R37" s="71"/>
      <c r="S37" s="7"/>
    </row>
    <row r="38" spans="1:19" s="1" customFormat="1" ht="26.25" thickBot="1">
      <c r="A38" s="333" t="s">
        <v>351</v>
      </c>
      <c r="B38" s="475" t="s">
        <v>833</v>
      </c>
      <c r="C38" s="602" t="s">
        <v>653</v>
      </c>
      <c r="D38" s="603" t="s">
        <v>653</v>
      </c>
      <c r="E38" s="604" t="s">
        <v>653</v>
      </c>
      <c r="F38" s="605" t="s">
        <v>653</v>
      </c>
      <c r="G38" s="605" t="s">
        <v>653</v>
      </c>
      <c r="H38" s="605" t="s">
        <v>653</v>
      </c>
      <c r="I38" s="605" t="s">
        <v>653</v>
      </c>
      <c r="J38" s="605" t="s">
        <v>653</v>
      </c>
      <c r="K38" s="605" t="s">
        <v>653</v>
      </c>
      <c r="L38" s="605" t="s">
        <v>653</v>
      </c>
      <c r="M38" s="605" t="s">
        <v>653</v>
      </c>
      <c r="N38" s="603" t="s">
        <v>653</v>
      </c>
      <c r="O38" s="606" t="s">
        <v>653</v>
      </c>
      <c r="P38" s="607" t="s">
        <v>653</v>
      </c>
      <c r="Q38" s="608"/>
      <c r="R38" s="71"/>
      <c r="S38" s="7"/>
    </row>
    <row r="39" spans="1:19" s="1" customFormat="1">
      <c r="A39" s="224" t="s">
        <v>300</v>
      </c>
      <c r="B39" s="609" t="s">
        <v>1602</v>
      </c>
      <c r="C39" s="602" t="s">
        <v>834</v>
      </c>
      <c r="D39" s="235">
        <f>SUM(E39,O39,P39)</f>
        <v>100</v>
      </c>
      <c r="E39" s="610">
        <f>SUM(F39:N39)</f>
        <v>100</v>
      </c>
      <c r="F39" s="481">
        <v>0</v>
      </c>
      <c r="G39" s="611">
        <v>11</v>
      </c>
      <c r="H39" s="611">
        <v>2</v>
      </c>
      <c r="I39" s="611">
        <v>8</v>
      </c>
      <c r="J39" s="611">
        <v>13</v>
      </c>
      <c r="K39" s="611">
        <v>45</v>
      </c>
      <c r="L39" s="611">
        <v>21</v>
      </c>
      <c r="M39" s="611">
        <v>0</v>
      </c>
      <c r="N39" s="612">
        <v>0</v>
      </c>
      <c r="O39" s="613">
        <v>0</v>
      </c>
      <c r="P39" s="614">
        <v>0</v>
      </c>
      <c r="Q39" s="608"/>
      <c r="R39" s="71"/>
      <c r="S39" s="7"/>
    </row>
    <row r="40" spans="1:19" s="1" customFormat="1">
      <c r="A40" s="224" t="s">
        <v>354</v>
      </c>
      <c r="B40" s="609" t="s">
        <v>1603</v>
      </c>
      <c r="C40" s="602" t="s">
        <v>834</v>
      </c>
      <c r="D40" s="603">
        <f t="shared" ref="D40:D58" si="10">SUM(E40,O40,P40)</f>
        <v>100</v>
      </c>
      <c r="E40" s="615">
        <f t="shared" ref="E40:E58" si="11">SUM(F40:N40)</f>
        <v>100</v>
      </c>
      <c r="F40" s="481">
        <v>0</v>
      </c>
      <c r="G40" s="611">
        <v>10</v>
      </c>
      <c r="H40" s="611">
        <v>4</v>
      </c>
      <c r="I40" s="611">
        <v>31</v>
      </c>
      <c r="J40" s="611">
        <v>27</v>
      </c>
      <c r="K40" s="611">
        <v>25</v>
      </c>
      <c r="L40" s="611">
        <v>3</v>
      </c>
      <c r="M40" s="611">
        <v>0</v>
      </c>
      <c r="N40" s="612">
        <v>0</v>
      </c>
      <c r="O40" s="616">
        <v>0</v>
      </c>
      <c r="P40" s="612">
        <v>0</v>
      </c>
      <c r="Q40" s="608"/>
      <c r="R40" s="71"/>
      <c r="S40" s="7"/>
    </row>
    <row r="41" spans="1:19" s="1" customFormat="1">
      <c r="A41" s="224" t="s">
        <v>356</v>
      </c>
      <c r="B41" s="609" t="s">
        <v>1604</v>
      </c>
      <c r="C41" s="602" t="s">
        <v>834</v>
      </c>
      <c r="D41" s="603">
        <f t="shared" si="10"/>
        <v>100</v>
      </c>
      <c r="E41" s="615">
        <f t="shared" si="11"/>
        <v>100</v>
      </c>
      <c r="F41" s="481">
        <v>0</v>
      </c>
      <c r="G41" s="611">
        <v>10</v>
      </c>
      <c r="H41" s="611">
        <v>4</v>
      </c>
      <c r="I41" s="611">
        <v>31</v>
      </c>
      <c r="J41" s="611">
        <v>27</v>
      </c>
      <c r="K41" s="611">
        <v>25</v>
      </c>
      <c r="L41" s="611">
        <v>3</v>
      </c>
      <c r="M41" s="611">
        <v>0</v>
      </c>
      <c r="N41" s="612">
        <v>0</v>
      </c>
      <c r="O41" s="616">
        <v>0</v>
      </c>
      <c r="P41" s="612">
        <v>0</v>
      </c>
      <c r="Q41" s="608"/>
      <c r="R41" s="71"/>
      <c r="S41" s="7"/>
    </row>
    <row r="42" spans="1:19" s="1" customFormat="1">
      <c r="A42" s="284" t="s">
        <v>358</v>
      </c>
      <c r="B42" s="609" t="s">
        <v>1605</v>
      </c>
      <c r="C42" s="602" t="s">
        <v>834</v>
      </c>
      <c r="D42" s="603">
        <f t="shared" si="10"/>
        <v>100</v>
      </c>
      <c r="E42" s="615">
        <f t="shared" si="11"/>
        <v>100</v>
      </c>
      <c r="F42" s="481">
        <v>0</v>
      </c>
      <c r="G42" s="611">
        <v>10</v>
      </c>
      <c r="H42" s="611">
        <v>4</v>
      </c>
      <c r="I42" s="611">
        <v>31</v>
      </c>
      <c r="J42" s="611">
        <v>27</v>
      </c>
      <c r="K42" s="611">
        <v>25</v>
      </c>
      <c r="L42" s="611">
        <v>3</v>
      </c>
      <c r="M42" s="611">
        <v>0</v>
      </c>
      <c r="N42" s="612">
        <v>0</v>
      </c>
      <c r="O42" s="616">
        <v>0</v>
      </c>
      <c r="P42" s="612">
        <v>0</v>
      </c>
      <c r="Q42" s="608"/>
      <c r="R42" s="71"/>
      <c r="S42" s="7"/>
    </row>
    <row r="43" spans="1:19" s="1" customFormat="1">
      <c r="A43" s="224" t="s">
        <v>360</v>
      </c>
      <c r="B43" s="609" t="s">
        <v>1606</v>
      </c>
      <c r="C43" s="602" t="s">
        <v>834</v>
      </c>
      <c r="D43" s="603">
        <f t="shared" si="10"/>
        <v>0</v>
      </c>
      <c r="E43" s="615">
        <f t="shared" si="11"/>
        <v>0</v>
      </c>
      <c r="F43" s="481">
        <v>0</v>
      </c>
      <c r="G43" s="611">
        <v>0</v>
      </c>
      <c r="H43" s="611">
        <v>0</v>
      </c>
      <c r="I43" s="611">
        <v>0</v>
      </c>
      <c r="J43" s="611">
        <v>0</v>
      </c>
      <c r="K43" s="611">
        <v>0</v>
      </c>
      <c r="L43" s="611">
        <v>0</v>
      </c>
      <c r="M43" s="611">
        <v>0</v>
      </c>
      <c r="N43" s="612">
        <v>0</v>
      </c>
      <c r="O43" s="616">
        <v>0</v>
      </c>
      <c r="P43" s="612">
        <v>0</v>
      </c>
      <c r="Q43" s="608"/>
      <c r="R43" s="71"/>
      <c r="S43" s="7"/>
    </row>
    <row r="44" spans="1:19" s="1" customFormat="1">
      <c r="A44" s="224" t="s">
        <v>835</v>
      </c>
      <c r="B44" s="609" t="s">
        <v>1607</v>
      </c>
      <c r="C44" s="602" t="s">
        <v>834</v>
      </c>
      <c r="D44" s="603">
        <f t="shared" si="10"/>
        <v>0</v>
      </c>
      <c r="E44" s="615">
        <f t="shared" si="11"/>
        <v>0</v>
      </c>
      <c r="F44" s="481">
        <v>0</v>
      </c>
      <c r="G44" s="611">
        <v>0</v>
      </c>
      <c r="H44" s="611">
        <v>0</v>
      </c>
      <c r="I44" s="611">
        <v>0</v>
      </c>
      <c r="J44" s="611">
        <v>0</v>
      </c>
      <c r="K44" s="611">
        <v>0</v>
      </c>
      <c r="L44" s="611">
        <v>0</v>
      </c>
      <c r="M44" s="611">
        <v>0</v>
      </c>
      <c r="N44" s="612">
        <v>0</v>
      </c>
      <c r="O44" s="616">
        <v>0</v>
      </c>
      <c r="P44" s="612">
        <v>0</v>
      </c>
      <c r="Q44" s="608"/>
      <c r="R44" s="71"/>
      <c r="S44" s="7"/>
    </row>
    <row r="45" spans="1:19" s="1" customFormat="1">
      <c r="A45" s="224" t="s">
        <v>836</v>
      </c>
      <c r="B45" s="609" t="s">
        <v>1608</v>
      </c>
      <c r="C45" s="602" t="s">
        <v>834</v>
      </c>
      <c r="D45" s="603">
        <f t="shared" si="10"/>
        <v>100</v>
      </c>
      <c r="E45" s="615">
        <f t="shared" si="11"/>
        <v>100</v>
      </c>
      <c r="F45" s="481">
        <v>0</v>
      </c>
      <c r="G45" s="611">
        <v>10</v>
      </c>
      <c r="H45" s="611">
        <v>4</v>
      </c>
      <c r="I45" s="611">
        <v>31</v>
      </c>
      <c r="J45" s="611">
        <v>27</v>
      </c>
      <c r="K45" s="611">
        <v>25</v>
      </c>
      <c r="L45" s="611">
        <v>3</v>
      </c>
      <c r="M45" s="611">
        <v>0</v>
      </c>
      <c r="N45" s="612">
        <v>0</v>
      </c>
      <c r="O45" s="616">
        <v>0</v>
      </c>
      <c r="P45" s="612">
        <v>0</v>
      </c>
      <c r="Q45" s="608"/>
      <c r="R45" s="71"/>
      <c r="S45" s="7"/>
    </row>
    <row r="46" spans="1:19" s="1" customFormat="1">
      <c r="A46" s="284" t="s">
        <v>837</v>
      </c>
      <c r="B46" s="609" t="s">
        <v>1609</v>
      </c>
      <c r="C46" s="602" t="s">
        <v>834</v>
      </c>
      <c r="D46" s="603">
        <f t="shared" si="10"/>
        <v>0</v>
      </c>
      <c r="E46" s="615">
        <f t="shared" si="11"/>
        <v>0</v>
      </c>
      <c r="F46" s="481">
        <v>0</v>
      </c>
      <c r="G46" s="611">
        <v>0</v>
      </c>
      <c r="H46" s="611">
        <v>0</v>
      </c>
      <c r="I46" s="611">
        <v>0</v>
      </c>
      <c r="J46" s="611">
        <v>0</v>
      </c>
      <c r="K46" s="611">
        <v>0</v>
      </c>
      <c r="L46" s="611">
        <v>0</v>
      </c>
      <c r="M46" s="611">
        <v>0</v>
      </c>
      <c r="N46" s="612">
        <v>0</v>
      </c>
      <c r="O46" s="616">
        <v>0</v>
      </c>
      <c r="P46" s="612">
        <v>0</v>
      </c>
      <c r="Q46" s="608"/>
      <c r="R46" s="71"/>
      <c r="S46" s="7"/>
    </row>
    <row r="47" spans="1:19" s="1" customFormat="1">
      <c r="A47" s="284" t="s">
        <v>838</v>
      </c>
      <c r="B47" s="609" t="s">
        <v>1610</v>
      </c>
      <c r="C47" s="602" t="s">
        <v>834</v>
      </c>
      <c r="D47" s="603">
        <f t="shared" si="10"/>
        <v>100</v>
      </c>
      <c r="E47" s="615">
        <f t="shared" si="11"/>
        <v>100</v>
      </c>
      <c r="F47" s="481">
        <v>0</v>
      </c>
      <c r="G47" s="611">
        <v>10</v>
      </c>
      <c r="H47" s="611">
        <v>5</v>
      </c>
      <c r="I47" s="611">
        <v>27</v>
      </c>
      <c r="J47" s="611">
        <v>33</v>
      </c>
      <c r="K47" s="611">
        <v>20</v>
      </c>
      <c r="L47" s="611">
        <v>5</v>
      </c>
      <c r="M47" s="611">
        <v>0</v>
      </c>
      <c r="N47" s="612">
        <v>0</v>
      </c>
      <c r="O47" s="616">
        <v>0</v>
      </c>
      <c r="P47" s="612">
        <v>0</v>
      </c>
      <c r="Q47" s="608"/>
      <c r="R47" s="71"/>
      <c r="S47" s="7"/>
    </row>
    <row r="48" spans="1:19" s="1" customFormat="1">
      <c r="A48" s="224" t="s">
        <v>839</v>
      </c>
      <c r="B48" s="609" t="s">
        <v>1611</v>
      </c>
      <c r="C48" s="602" t="s">
        <v>834</v>
      </c>
      <c r="D48" s="603">
        <f t="shared" si="10"/>
        <v>0</v>
      </c>
      <c r="E48" s="615">
        <f t="shared" si="11"/>
        <v>0</v>
      </c>
      <c r="F48" s="481">
        <v>0</v>
      </c>
      <c r="G48" s="611">
        <v>0</v>
      </c>
      <c r="H48" s="611">
        <v>0</v>
      </c>
      <c r="I48" s="611">
        <v>0</v>
      </c>
      <c r="J48" s="611">
        <v>0</v>
      </c>
      <c r="K48" s="611">
        <v>0</v>
      </c>
      <c r="L48" s="611">
        <v>0</v>
      </c>
      <c r="M48" s="611">
        <v>0</v>
      </c>
      <c r="N48" s="612">
        <v>0</v>
      </c>
      <c r="O48" s="616">
        <v>0</v>
      </c>
      <c r="P48" s="612">
        <v>0</v>
      </c>
      <c r="Q48" s="608"/>
      <c r="R48" s="71"/>
      <c r="S48" s="7"/>
    </row>
    <row r="49" spans="1:19" s="1" customFormat="1">
      <c r="A49" s="224" t="s">
        <v>840</v>
      </c>
      <c r="B49" s="609" t="s">
        <v>1612</v>
      </c>
      <c r="C49" s="602" t="s">
        <v>834</v>
      </c>
      <c r="D49" s="603">
        <f t="shared" si="10"/>
        <v>100</v>
      </c>
      <c r="E49" s="615">
        <f t="shared" si="11"/>
        <v>100</v>
      </c>
      <c r="F49" s="481">
        <v>0</v>
      </c>
      <c r="G49" s="611">
        <v>10</v>
      </c>
      <c r="H49" s="611">
        <v>5</v>
      </c>
      <c r="I49" s="611">
        <v>27</v>
      </c>
      <c r="J49" s="611">
        <v>33</v>
      </c>
      <c r="K49" s="611">
        <v>20</v>
      </c>
      <c r="L49" s="611">
        <v>5</v>
      </c>
      <c r="M49" s="611">
        <v>0</v>
      </c>
      <c r="N49" s="612">
        <v>0</v>
      </c>
      <c r="O49" s="616">
        <v>0</v>
      </c>
      <c r="P49" s="612">
        <v>0</v>
      </c>
      <c r="Q49" s="608"/>
      <c r="R49" s="71"/>
      <c r="S49" s="7"/>
    </row>
    <row r="50" spans="1:19" s="1" customFormat="1">
      <c r="A50" s="224" t="s">
        <v>841</v>
      </c>
      <c r="B50" s="609" t="s">
        <v>1613</v>
      </c>
      <c r="C50" s="602" t="s">
        <v>834</v>
      </c>
      <c r="D50" s="603">
        <f t="shared" si="10"/>
        <v>100</v>
      </c>
      <c r="E50" s="615">
        <f t="shared" si="11"/>
        <v>100</v>
      </c>
      <c r="F50" s="481">
        <v>0</v>
      </c>
      <c r="G50" s="611">
        <v>10</v>
      </c>
      <c r="H50" s="611">
        <v>5</v>
      </c>
      <c r="I50" s="611">
        <v>27</v>
      </c>
      <c r="J50" s="611">
        <v>33</v>
      </c>
      <c r="K50" s="611">
        <v>20</v>
      </c>
      <c r="L50" s="611">
        <v>5</v>
      </c>
      <c r="M50" s="611">
        <v>0</v>
      </c>
      <c r="N50" s="612">
        <v>0</v>
      </c>
      <c r="O50" s="616">
        <v>0</v>
      </c>
      <c r="P50" s="612">
        <v>0</v>
      </c>
      <c r="Q50" s="608"/>
      <c r="R50" s="71"/>
      <c r="S50" s="7"/>
    </row>
    <row r="51" spans="1:19" s="1" customFormat="1">
      <c r="A51" s="284" t="s">
        <v>842</v>
      </c>
      <c r="B51" s="609" t="s">
        <v>1614</v>
      </c>
      <c r="C51" s="602" t="s">
        <v>834</v>
      </c>
      <c r="D51" s="603">
        <f t="shared" si="10"/>
        <v>100</v>
      </c>
      <c r="E51" s="615">
        <f t="shared" si="11"/>
        <v>100</v>
      </c>
      <c r="F51" s="481">
        <v>0</v>
      </c>
      <c r="G51" s="611">
        <v>10</v>
      </c>
      <c r="H51" s="611">
        <v>5</v>
      </c>
      <c r="I51" s="611">
        <v>27</v>
      </c>
      <c r="J51" s="611">
        <v>33</v>
      </c>
      <c r="K51" s="611">
        <v>20</v>
      </c>
      <c r="L51" s="611">
        <v>5</v>
      </c>
      <c r="M51" s="611">
        <v>0</v>
      </c>
      <c r="N51" s="612">
        <v>0</v>
      </c>
      <c r="O51" s="616">
        <v>0</v>
      </c>
      <c r="P51" s="612">
        <v>0</v>
      </c>
      <c r="Q51" s="617"/>
      <c r="R51" s="71"/>
      <c r="S51" s="7"/>
    </row>
    <row r="52" spans="1:19" s="1" customFormat="1">
      <c r="A52" s="284" t="s">
        <v>843</v>
      </c>
      <c r="B52" s="618" t="s">
        <v>1615</v>
      </c>
      <c r="C52" s="602" t="s">
        <v>834</v>
      </c>
      <c r="D52" s="603">
        <f t="shared" si="10"/>
        <v>0</v>
      </c>
      <c r="E52" s="615">
        <f t="shared" si="11"/>
        <v>0</v>
      </c>
      <c r="F52" s="481">
        <v>0</v>
      </c>
      <c r="G52" s="611">
        <v>0</v>
      </c>
      <c r="H52" s="611">
        <v>0</v>
      </c>
      <c r="I52" s="611">
        <v>0</v>
      </c>
      <c r="J52" s="611">
        <v>0</v>
      </c>
      <c r="K52" s="611">
        <v>0</v>
      </c>
      <c r="L52" s="611">
        <v>0</v>
      </c>
      <c r="M52" s="611">
        <v>0</v>
      </c>
      <c r="N52" s="612">
        <v>0</v>
      </c>
      <c r="O52" s="616">
        <v>0</v>
      </c>
      <c r="P52" s="612">
        <v>0</v>
      </c>
      <c r="Q52" s="617"/>
      <c r="R52" s="71"/>
      <c r="S52" s="7"/>
    </row>
    <row r="53" spans="1:19" s="1" customFormat="1">
      <c r="A53" s="224" t="s">
        <v>844</v>
      </c>
      <c r="B53" s="618" t="s">
        <v>1616</v>
      </c>
      <c r="C53" s="602" t="s">
        <v>834</v>
      </c>
      <c r="D53" s="603">
        <f t="shared" si="10"/>
        <v>0</v>
      </c>
      <c r="E53" s="615">
        <f t="shared" si="11"/>
        <v>0</v>
      </c>
      <c r="F53" s="481">
        <v>0</v>
      </c>
      <c r="G53" s="611">
        <v>0</v>
      </c>
      <c r="H53" s="611">
        <v>0</v>
      </c>
      <c r="I53" s="611">
        <v>0</v>
      </c>
      <c r="J53" s="611">
        <v>0</v>
      </c>
      <c r="K53" s="611">
        <v>0</v>
      </c>
      <c r="L53" s="611">
        <v>0</v>
      </c>
      <c r="M53" s="611">
        <v>0</v>
      </c>
      <c r="N53" s="612">
        <v>0</v>
      </c>
      <c r="O53" s="616">
        <v>0</v>
      </c>
      <c r="P53" s="612">
        <v>0</v>
      </c>
      <c r="Q53" s="592"/>
      <c r="R53" s="71"/>
      <c r="S53" s="7"/>
    </row>
    <row r="54" spans="1:19" s="1" customFormat="1">
      <c r="A54" s="224" t="s">
        <v>845</v>
      </c>
      <c r="B54" s="618" t="s">
        <v>1617</v>
      </c>
      <c r="C54" s="602" t="s">
        <v>834</v>
      </c>
      <c r="D54" s="603">
        <f t="shared" si="10"/>
        <v>0</v>
      </c>
      <c r="E54" s="615">
        <f t="shared" si="11"/>
        <v>0</v>
      </c>
      <c r="F54" s="481">
        <v>0</v>
      </c>
      <c r="G54" s="611">
        <v>0</v>
      </c>
      <c r="H54" s="611">
        <v>0</v>
      </c>
      <c r="I54" s="611">
        <v>0</v>
      </c>
      <c r="J54" s="611">
        <v>0</v>
      </c>
      <c r="K54" s="611">
        <v>0</v>
      </c>
      <c r="L54" s="611">
        <v>0</v>
      </c>
      <c r="M54" s="611">
        <v>0</v>
      </c>
      <c r="N54" s="612">
        <v>0</v>
      </c>
      <c r="O54" s="616">
        <v>0</v>
      </c>
      <c r="P54" s="612">
        <v>0</v>
      </c>
      <c r="Q54" s="592"/>
      <c r="R54" s="71"/>
      <c r="S54" s="7"/>
    </row>
    <row r="55" spans="1:19" s="1" customFormat="1">
      <c r="A55" s="224" t="s">
        <v>846</v>
      </c>
      <c r="B55" s="618" t="s">
        <v>1618</v>
      </c>
      <c r="C55" s="602" t="s">
        <v>834</v>
      </c>
      <c r="D55" s="603">
        <f t="shared" si="10"/>
        <v>100</v>
      </c>
      <c r="E55" s="615">
        <f t="shared" si="11"/>
        <v>100</v>
      </c>
      <c r="F55" s="619">
        <v>0</v>
      </c>
      <c r="G55" s="620">
        <v>10</v>
      </c>
      <c r="H55" s="620">
        <v>5</v>
      </c>
      <c r="I55" s="620">
        <v>27</v>
      </c>
      <c r="J55" s="620">
        <v>33</v>
      </c>
      <c r="K55" s="620">
        <v>20</v>
      </c>
      <c r="L55" s="620">
        <v>5</v>
      </c>
      <c r="M55" s="620">
        <v>0</v>
      </c>
      <c r="N55" s="621">
        <v>0</v>
      </c>
      <c r="O55" s="622">
        <v>0</v>
      </c>
      <c r="P55" s="621">
        <v>0</v>
      </c>
      <c r="Q55" s="592"/>
      <c r="R55" s="71"/>
      <c r="S55" s="7"/>
    </row>
    <row r="56" spans="1:19" s="1" customFormat="1">
      <c r="A56" s="224" t="s">
        <v>847</v>
      </c>
      <c r="B56" s="618" t="s">
        <v>1619</v>
      </c>
      <c r="C56" s="602" t="s">
        <v>834</v>
      </c>
      <c r="D56" s="603">
        <f t="shared" si="10"/>
        <v>100</v>
      </c>
      <c r="E56" s="615">
        <f t="shared" si="11"/>
        <v>100</v>
      </c>
      <c r="F56" s="481">
        <v>0</v>
      </c>
      <c r="G56" s="611">
        <v>10</v>
      </c>
      <c r="H56" s="611">
        <v>5</v>
      </c>
      <c r="I56" s="611">
        <v>27</v>
      </c>
      <c r="J56" s="611">
        <v>33</v>
      </c>
      <c r="K56" s="611">
        <v>20</v>
      </c>
      <c r="L56" s="611">
        <v>5</v>
      </c>
      <c r="M56" s="611">
        <v>0</v>
      </c>
      <c r="N56" s="612">
        <v>0</v>
      </c>
      <c r="O56" s="616">
        <v>0</v>
      </c>
      <c r="P56" s="612">
        <v>0</v>
      </c>
      <c r="Q56" s="592"/>
      <c r="R56" s="71"/>
      <c r="S56" s="7"/>
    </row>
    <row r="57" spans="1:19" s="1" customFormat="1">
      <c r="A57" s="224" t="s">
        <v>848</v>
      </c>
      <c r="B57" s="618" t="s">
        <v>1620</v>
      </c>
      <c r="C57" s="602" t="s">
        <v>834</v>
      </c>
      <c r="D57" s="603">
        <f t="shared" si="10"/>
        <v>0</v>
      </c>
      <c r="E57" s="615">
        <f t="shared" si="11"/>
        <v>0</v>
      </c>
      <c r="F57" s="481">
        <v>0</v>
      </c>
      <c r="G57" s="611">
        <v>0</v>
      </c>
      <c r="H57" s="611">
        <v>0</v>
      </c>
      <c r="I57" s="611">
        <v>0</v>
      </c>
      <c r="J57" s="611"/>
      <c r="K57" s="611">
        <v>0</v>
      </c>
      <c r="L57" s="611">
        <v>0</v>
      </c>
      <c r="M57" s="611">
        <v>0</v>
      </c>
      <c r="N57" s="612">
        <v>0</v>
      </c>
      <c r="O57" s="616">
        <v>0</v>
      </c>
      <c r="P57" s="612">
        <v>0</v>
      </c>
      <c r="Q57" s="592"/>
      <c r="R57" s="71"/>
      <c r="S57" s="7"/>
    </row>
    <row r="58" spans="1:19" s="1" customFormat="1" ht="15.75" thickBot="1">
      <c r="A58" s="254" t="s">
        <v>849</v>
      </c>
      <c r="B58" s="623" t="s">
        <v>1621</v>
      </c>
      <c r="C58" s="569" t="s">
        <v>834</v>
      </c>
      <c r="D58" s="607">
        <f t="shared" si="10"/>
        <v>100</v>
      </c>
      <c r="E58" s="624">
        <f t="shared" si="11"/>
        <v>100</v>
      </c>
      <c r="F58" s="625">
        <v>0</v>
      </c>
      <c r="G58" s="626">
        <v>10</v>
      </c>
      <c r="H58" s="626">
        <v>5</v>
      </c>
      <c r="I58" s="626">
        <v>27</v>
      </c>
      <c r="J58" s="626">
        <v>33</v>
      </c>
      <c r="K58" s="626">
        <v>20</v>
      </c>
      <c r="L58" s="626">
        <v>5</v>
      </c>
      <c r="M58" s="626">
        <v>0</v>
      </c>
      <c r="N58" s="627">
        <v>0</v>
      </c>
      <c r="O58" s="628">
        <v>0</v>
      </c>
      <c r="P58" s="627">
        <v>0</v>
      </c>
      <c r="Q58" s="629"/>
      <c r="R58" s="71"/>
      <c r="S58" s="7"/>
    </row>
    <row r="59" spans="1:19" s="1" customFormat="1">
      <c r="A59" s="73"/>
      <c r="B59" s="74"/>
      <c r="C59" s="75"/>
      <c r="D59" s="76"/>
      <c r="E59" s="76"/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  <c r="R59" s="71"/>
      <c r="S59" s="7"/>
    </row>
    <row r="60" spans="1:19" s="1" customFormat="1">
      <c r="A60" s="79"/>
      <c r="C60" s="80"/>
      <c r="D60" s="81"/>
      <c r="E60" s="81"/>
      <c r="F60" s="81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3"/>
      <c r="R60" s="71"/>
      <c r="S60" s="7"/>
    </row>
    <row r="61" spans="1:19" s="1" customFormat="1">
      <c r="A61" s="79"/>
      <c r="B61" s="81"/>
      <c r="C61" s="80"/>
      <c r="D61" s="81"/>
      <c r="E61" s="81"/>
      <c r="F61" s="81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3"/>
      <c r="R61" s="71"/>
      <c r="S61" s="7"/>
    </row>
    <row r="62" spans="1:19" s="1" customFormat="1">
      <c r="A62" s="84"/>
      <c r="B62" s="85" t="s">
        <v>850</v>
      </c>
      <c r="C62" s="86"/>
      <c r="D62" s="86"/>
      <c r="E62" s="86"/>
      <c r="F62" s="86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0"/>
      <c r="R62" s="71"/>
      <c r="S62" s="7"/>
    </row>
    <row r="63" spans="1:19" s="1" customFormat="1">
      <c r="A63" s="84"/>
      <c r="B63" s="86"/>
      <c r="C63" s="86"/>
      <c r="D63" s="86"/>
      <c r="E63" s="86"/>
      <c r="F63" s="86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0"/>
      <c r="R63" s="71"/>
      <c r="S63" s="7"/>
    </row>
    <row r="64" spans="1:19" s="1" customFormat="1">
      <c r="A64" s="87"/>
      <c r="B64" s="88"/>
      <c r="C64" s="88"/>
      <c r="D64" s="88"/>
      <c r="E64" s="88"/>
      <c r="F64" s="88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5"/>
      <c r="R64" s="89"/>
    </row>
  </sheetData>
  <sheetProtection algorithmName="SHA-512" hashValue="ZiG+LIIbhD9qsluhgkh9T9JdEeJGq6GXizRyHckI3o6D1CH889hnM4ULUGwUUJZpLomV4puf00+UyEngY1hxjw==" saltValue="fPbqZDZU18ZdnvP5HpPtJA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9"/>
  <sheetViews>
    <sheetView workbookViewId="0">
      <selection sqref="A1:Q1"/>
    </sheetView>
  </sheetViews>
  <sheetFormatPr defaultRowHeight="1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>
      <c r="A1" s="990" t="s">
        <v>0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2"/>
    </row>
    <row r="2" spans="1:18" s="1" customFormat="1">
      <c r="A2" s="990" t="s">
        <v>1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2"/>
    </row>
    <row r="3" spans="1:18" s="1" customFormat="1">
      <c r="A3" s="993"/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5"/>
    </row>
    <row r="4" spans="1:18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>
      <c r="A5" s="996" t="s">
        <v>851</v>
      </c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8"/>
    </row>
    <row r="6" spans="1:18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>
      <c r="A8" s="68"/>
      <c r="B8" s="69"/>
      <c r="C8" s="69"/>
      <c r="D8" s="69"/>
      <c r="E8" s="69"/>
      <c r="F8" s="69"/>
      <c r="G8" s="69"/>
      <c r="H8" s="69"/>
      <c r="I8" s="1102" t="s">
        <v>852</v>
      </c>
      <c r="J8" s="1102"/>
      <c r="K8" s="1102"/>
      <c r="L8" s="1102"/>
      <c r="M8" s="1102"/>
      <c r="N8" s="1102"/>
      <c r="O8" s="1102"/>
      <c r="P8" s="1102"/>
      <c r="Q8" s="70"/>
    </row>
    <row r="9" spans="1:18" s="1" customFormat="1" ht="18" customHeight="1">
      <c r="A9" s="1068" t="s">
        <v>4</v>
      </c>
      <c r="B9" s="1087" t="s">
        <v>5</v>
      </c>
      <c r="C9" s="1089" t="s">
        <v>160</v>
      </c>
      <c r="D9" s="1103" t="s">
        <v>782</v>
      </c>
      <c r="E9" s="1106" t="s">
        <v>783</v>
      </c>
      <c r="F9" s="1109" t="s">
        <v>853</v>
      </c>
      <c r="G9" s="1109"/>
      <c r="H9" s="1109"/>
      <c r="I9" s="1109"/>
      <c r="J9" s="1109"/>
      <c r="K9" s="1109"/>
      <c r="L9" s="1109"/>
      <c r="M9" s="1109"/>
      <c r="N9" s="1110"/>
      <c r="O9" s="1106" t="s">
        <v>785</v>
      </c>
      <c r="P9" s="1111" t="s">
        <v>786</v>
      </c>
      <c r="Q9" s="1099" t="s">
        <v>492</v>
      </c>
      <c r="R9" s="6"/>
    </row>
    <row r="10" spans="1:18" s="1" customFormat="1" ht="15" customHeight="1">
      <c r="A10" s="1069"/>
      <c r="B10" s="1055"/>
      <c r="C10" s="1090"/>
      <c r="D10" s="1104"/>
      <c r="E10" s="1107"/>
      <c r="F10" s="1114" t="s">
        <v>854</v>
      </c>
      <c r="G10" s="1117" t="s">
        <v>855</v>
      </c>
      <c r="H10" s="1117"/>
      <c r="I10" s="1117"/>
      <c r="J10" s="1093" t="s">
        <v>856</v>
      </c>
      <c r="K10" s="1094"/>
      <c r="L10" s="1094"/>
      <c r="M10" s="1094"/>
      <c r="N10" s="1095"/>
      <c r="O10" s="1107"/>
      <c r="P10" s="1112"/>
      <c r="Q10" s="1100"/>
      <c r="R10" s="6"/>
    </row>
    <row r="11" spans="1:18" s="1" customFormat="1">
      <c r="A11" s="1069"/>
      <c r="B11" s="1055"/>
      <c r="C11" s="1090"/>
      <c r="D11" s="1104"/>
      <c r="E11" s="1107"/>
      <c r="F11" s="1115"/>
      <c r="G11" s="1117"/>
      <c r="H11" s="1117"/>
      <c r="I11" s="1117"/>
      <c r="J11" s="1096"/>
      <c r="K11" s="1097"/>
      <c r="L11" s="1097"/>
      <c r="M11" s="1097"/>
      <c r="N11" s="1098"/>
      <c r="O11" s="1107"/>
      <c r="P11" s="1112"/>
      <c r="Q11" s="1100"/>
      <c r="R11" s="6"/>
    </row>
    <row r="12" spans="1:18" s="1" customFormat="1" ht="85.5" customHeight="1" thickBot="1">
      <c r="A12" s="1070"/>
      <c r="B12" s="1088"/>
      <c r="C12" s="1091"/>
      <c r="D12" s="1105"/>
      <c r="E12" s="1108"/>
      <c r="F12" s="1116"/>
      <c r="G12" s="630" t="s">
        <v>857</v>
      </c>
      <c r="H12" s="630" t="s">
        <v>858</v>
      </c>
      <c r="I12" s="630" t="s">
        <v>859</v>
      </c>
      <c r="J12" s="630" t="s">
        <v>793</v>
      </c>
      <c r="K12" s="630" t="s">
        <v>794</v>
      </c>
      <c r="L12" s="630" t="s">
        <v>795</v>
      </c>
      <c r="M12" s="631" t="s">
        <v>860</v>
      </c>
      <c r="N12" s="632" t="s">
        <v>861</v>
      </c>
      <c r="O12" s="1108"/>
      <c r="P12" s="1113"/>
      <c r="Q12" s="1101"/>
      <c r="R12" s="6"/>
    </row>
    <row r="13" spans="1:18" s="1" customFormat="1">
      <c r="A13" s="633">
        <v>1</v>
      </c>
      <c r="B13" s="221">
        <v>2</v>
      </c>
      <c r="C13" s="221">
        <v>3</v>
      </c>
      <c r="D13" s="634">
        <v>4</v>
      </c>
      <c r="E13" s="576">
        <v>5</v>
      </c>
      <c r="F13" s="577">
        <v>6</v>
      </c>
      <c r="G13" s="577">
        <v>7</v>
      </c>
      <c r="H13" s="577">
        <v>8</v>
      </c>
      <c r="I13" s="177">
        <v>9</v>
      </c>
      <c r="J13" s="577">
        <v>10</v>
      </c>
      <c r="K13" s="578">
        <v>11</v>
      </c>
      <c r="L13" s="578">
        <v>12</v>
      </c>
      <c r="M13" s="177">
        <v>13</v>
      </c>
      <c r="N13" s="635">
        <v>14</v>
      </c>
      <c r="O13" s="574">
        <v>15</v>
      </c>
      <c r="P13" s="579">
        <v>16</v>
      </c>
      <c r="Q13" s="636">
        <v>17</v>
      </c>
    </row>
    <row r="14" spans="1:18" s="1" customFormat="1">
      <c r="A14" s="348" t="s">
        <v>347</v>
      </c>
      <c r="B14" s="637" t="s">
        <v>862</v>
      </c>
      <c r="C14" s="582" t="s">
        <v>645</v>
      </c>
      <c r="D14" s="638">
        <f t="shared" ref="D14:P14" si="0">SUM(D15,D16,D17,D27:D33,D37)</f>
        <v>174.34999999999997</v>
      </c>
      <c r="E14" s="584">
        <f>SUM(E15,E16,E17,E27:E33,E37)</f>
        <v>168.12328028142349</v>
      </c>
      <c r="F14" s="639">
        <f t="shared" si="0"/>
        <v>15.237804501689</v>
      </c>
      <c r="G14" s="639">
        <f t="shared" si="0"/>
        <v>19.600225451400004</v>
      </c>
      <c r="H14" s="639">
        <f t="shared" si="0"/>
        <v>2.9237699964000008</v>
      </c>
      <c r="I14" s="639">
        <f t="shared" si="0"/>
        <v>26.007240855420001</v>
      </c>
      <c r="J14" s="639">
        <f t="shared" si="0"/>
        <v>32.823174587500006</v>
      </c>
      <c r="K14" s="639">
        <f t="shared" si="0"/>
        <v>52.469868846999994</v>
      </c>
      <c r="L14" s="639">
        <f t="shared" si="0"/>
        <v>14.899517062028501</v>
      </c>
      <c r="M14" s="639">
        <f t="shared" si="0"/>
        <v>0.51858349123900005</v>
      </c>
      <c r="N14" s="640">
        <f t="shared" si="0"/>
        <v>3.6430954887469995</v>
      </c>
      <c r="O14" s="584">
        <f t="shared" si="0"/>
        <v>0</v>
      </c>
      <c r="P14" s="583">
        <f t="shared" si="0"/>
        <v>6.2267193315195009</v>
      </c>
      <c r="Q14" s="641" t="s">
        <v>863</v>
      </c>
    </row>
    <row r="15" spans="1:18" s="1" customFormat="1">
      <c r="A15" s="642" t="s">
        <v>285</v>
      </c>
      <c r="B15" s="643" t="s">
        <v>800</v>
      </c>
      <c r="C15" s="587" t="s">
        <v>645</v>
      </c>
      <c r="D15" s="644">
        <v>7.54</v>
      </c>
      <c r="E15" s="645">
        <f>SUM(F15:N15)</f>
        <v>7.2707171397873998</v>
      </c>
      <c r="F15" s="590">
        <f>$D15*F$43/100</f>
        <v>0.65897932860760011</v>
      </c>
      <c r="G15" s="590">
        <f t="shared" ref="G15:P16" si="1">$D15*G$43/100</f>
        <v>0.84763808376000005</v>
      </c>
      <c r="H15" s="590">
        <f t="shared" si="1"/>
        <v>0.12644236176000001</v>
      </c>
      <c r="I15" s="590">
        <f t="shared" si="1"/>
        <v>1.124718073128</v>
      </c>
      <c r="J15" s="590">
        <f t="shared" si="1"/>
        <v>1.419482285</v>
      </c>
      <c r="K15" s="590">
        <f t="shared" si="1"/>
        <v>2.2691299748000002</v>
      </c>
      <c r="L15" s="590">
        <f t="shared" si="1"/>
        <v>0.64434963376939991</v>
      </c>
      <c r="M15" s="590">
        <f t="shared" si="1"/>
        <v>2.2426839827599999E-2</v>
      </c>
      <c r="N15" s="646">
        <f t="shared" si="1"/>
        <v>0.15755055913479998</v>
      </c>
      <c r="O15" s="589">
        <f t="shared" si="1"/>
        <v>0</v>
      </c>
      <c r="P15" s="591">
        <f t="shared" si="1"/>
        <v>0.26928284347379999</v>
      </c>
      <c r="Q15" s="647"/>
    </row>
    <row r="16" spans="1:18" s="1" customFormat="1">
      <c r="A16" s="224" t="s">
        <v>295</v>
      </c>
      <c r="B16" s="648" t="s">
        <v>801</v>
      </c>
      <c r="C16" s="587" t="s">
        <v>645</v>
      </c>
      <c r="D16" s="588">
        <v>2.89</v>
      </c>
      <c r="E16" s="645">
        <f>SUM(F16:N16)</f>
        <v>2.7867868082209002</v>
      </c>
      <c r="F16" s="590">
        <f>$D16*F$43/100</f>
        <v>0.25257961003660001</v>
      </c>
      <c r="G16" s="590">
        <f t="shared" si="1"/>
        <v>0.32489045916000003</v>
      </c>
      <c r="H16" s="590">
        <f t="shared" si="1"/>
        <v>4.8463982160000009E-2</v>
      </c>
      <c r="I16" s="590">
        <f t="shared" si="1"/>
        <v>0.431092205748</v>
      </c>
      <c r="J16" s="590">
        <f t="shared" si="1"/>
        <v>0.54407212250000003</v>
      </c>
      <c r="K16" s="590">
        <f t="shared" si="1"/>
        <v>0.8697328418000001</v>
      </c>
      <c r="L16" s="590">
        <f t="shared" si="1"/>
        <v>0.24697220710789999</v>
      </c>
      <c r="M16" s="590">
        <f t="shared" si="1"/>
        <v>8.5959638066000002E-3</v>
      </c>
      <c r="N16" s="646">
        <f t="shared" si="1"/>
        <v>6.0387415901799996E-2</v>
      </c>
      <c r="O16" s="589">
        <f t="shared" si="1"/>
        <v>0</v>
      </c>
      <c r="P16" s="591">
        <f t="shared" si="1"/>
        <v>0.1032131853633</v>
      </c>
      <c r="Q16" s="647"/>
    </row>
    <row r="17" spans="1:17" s="1" customFormat="1">
      <c r="A17" s="224" t="s">
        <v>297</v>
      </c>
      <c r="B17" s="648" t="s">
        <v>864</v>
      </c>
      <c r="C17" s="587" t="s">
        <v>645</v>
      </c>
      <c r="D17" s="594">
        <f>SUM(D18:D26)</f>
        <v>41.91</v>
      </c>
      <c r="E17" s="649">
        <f t="shared" ref="E17:P17" si="2">SUM(E18:E26)</f>
        <v>40.4132301496671</v>
      </c>
      <c r="F17" s="650">
        <f t="shared" si="2"/>
        <v>3.6628413344754001</v>
      </c>
      <c r="G17" s="650">
        <f t="shared" si="2"/>
        <v>4.7114737520399999</v>
      </c>
      <c r="H17" s="650">
        <f t="shared" si="2"/>
        <v>0.70281158904000007</v>
      </c>
      <c r="I17" s="650">
        <f t="shared" si="2"/>
        <v>6.2515828176120003</v>
      </c>
      <c r="J17" s="650">
        <f t="shared" si="2"/>
        <v>7.8899870775000007</v>
      </c>
      <c r="K17" s="650">
        <f t="shared" si="2"/>
        <v>12.612630934200002</v>
      </c>
      <c r="L17" s="650">
        <f t="shared" si="2"/>
        <v>3.5815242906201004</v>
      </c>
      <c r="M17" s="650">
        <f t="shared" si="2"/>
        <v>0.12465634710539999</v>
      </c>
      <c r="N17" s="651">
        <f t="shared" si="2"/>
        <v>0.8757220070742</v>
      </c>
      <c r="O17" s="652">
        <f t="shared" si="2"/>
        <v>0</v>
      </c>
      <c r="P17" s="653">
        <f t="shared" si="2"/>
        <v>1.4967697572927001</v>
      </c>
      <c r="Q17" s="647"/>
    </row>
    <row r="18" spans="1:17" s="1" customFormat="1">
      <c r="A18" s="224" t="s">
        <v>733</v>
      </c>
      <c r="B18" s="654" t="s">
        <v>865</v>
      </c>
      <c r="C18" s="587" t="s">
        <v>645</v>
      </c>
      <c r="D18" s="588">
        <v>0</v>
      </c>
      <c r="E18" s="645">
        <f>SUM(F18:N18)</f>
        <v>0</v>
      </c>
      <c r="F18" s="590">
        <f>$D18*F$43/100</f>
        <v>0</v>
      </c>
      <c r="G18" s="590">
        <f t="shared" ref="G18:P18" si="3">$D18*G$43/100</f>
        <v>0</v>
      </c>
      <c r="H18" s="590">
        <f t="shared" si="3"/>
        <v>0</v>
      </c>
      <c r="I18" s="590">
        <f t="shared" si="3"/>
        <v>0</v>
      </c>
      <c r="J18" s="590">
        <f t="shared" si="3"/>
        <v>0</v>
      </c>
      <c r="K18" s="590">
        <f t="shared" si="3"/>
        <v>0</v>
      </c>
      <c r="L18" s="590">
        <f t="shared" si="3"/>
        <v>0</v>
      </c>
      <c r="M18" s="590">
        <f t="shared" si="3"/>
        <v>0</v>
      </c>
      <c r="N18" s="646">
        <f t="shared" si="3"/>
        <v>0</v>
      </c>
      <c r="O18" s="589">
        <f t="shared" si="3"/>
        <v>0</v>
      </c>
      <c r="P18" s="591">
        <f t="shared" si="3"/>
        <v>0</v>
      </c>
      <c r="Q18" s="647"/>
    </row>
    <row r="19" spans="1:17" s="1" customFormat="1">
      <c r="A19" s="224" t="s">
        <v>735</v>
      </c>
      <c r="B19" s="655" t="s">
        <v>866</v>
      </c>
      <c r="C19" s="587" t="s">
        <v>645</v>
      </c>
      <c r="D19" s="588">
        <v>0</v>
      </c>
      <c r="E19" s="645">
        <f t="shared" ref="E19:E35" si="4">SUM(F19:N19)</f>
        <v>0</v>
      </c>
      <c r="F19" s="590">
        <f t="shared" ref="F19:P32" si="5">$D19*F$43/100</f>
        <v>0</v>
      </c>
      <c r="G19" s="590">
        <f t="shared" si="5"/>
        <v>0</v>
      </c>
      <c r="H19" s="590">
        <f t="shared" si="5"/>
        <v>0</v>
      </c>
      <c r="I19" s="590">
        <f t="shared" si="5"/>
        <v>0</v>
      </c>
      <c r="J19" s="590">
        <f t="shared" si="5"/>
        <v>0</v>
      </c>
      <c r="K19" s="590">
        <f t="shared" si="5"/>
        <v>0</v>
      </c>
      <c r="L19" s="590">
        <f t="shared" si="5"/>
        <v>0</v>
      </c>
      <c r="M19" s="590">
        <f t="shared" si="5"/>
        <v>0</v>
      </c>
      <c r="N19" s="646">
        <f t="shared" si="5"/>
        <v>0</v>
      </c>
      <c r="O19" s="589">
        <f t="shared" si="5"/>
        <v>0</v>
      </c>
      <c r="P19" s="591">
        <f t="shared" si="5"/>
        <v>0</v>
      </c>
      <c r="Q19" s="647"/>
    </row>
    <row r="20" spans="1:17" s="1" customFormat="1">
      <c r="A20" s="224" t="s">
        <v>737</v>
      </c>
      <c r="B20" s="648" t="s">
        <v>805</v>
      </c>
      <c r="C20" s="587" t="s">
        <v>645</v>
      </c>
      <c r="D20" s="588">
        <v>0</v>
      </c>
      <c r="E20" s="645">
        <f t="shared" si="4"/>
        <v>0</v>
      </c>
      <c r="F20" s="590">
        <f t="shared" si="5"/>
        <v>0</v>
      </c>
      <c r="G20" s="590">
        <f t="shared" si="5"/>
        <v>0</v>
      </c>
      <c r="H20" s="590">
        <f t="shared" si="5"/>
        <v>0</v>
      </c>
      <c r="I20" s="590">
        <f t="shared" si="5"/>
        <v>0</v>
      </c>
      <c r="J20" s="590">
        <f t="shared" si="5"/>
        <v>0</v>
      </c>
      <c r="K20" s="590">
        <f t="shared" si="5"/>
        <v>0</v>
      </c>
      <c r="L20" s="590">
        <f t="shared" si="5"/>
        <v>0</v>
      </c>
      <c r="M20" s="590">
        <f t="shared" si="5"/>
        <v>0</v>
      </c>
      <c r="N20" s="646">
        <f t="shared" si="5"/>
        <v>0</v>
      </c>
      <c r="O20" s="589">
        <f t="shared" si="5"/>
        <v>0</v>
      </c>
      <c r="P20" s="591">
        <f t="shared" si="5"/>
        <v>0</v>
      </c>
      <c r="Q20" s="647"/>
    </row>
    <row r="21" spans="1:17" s="1" customFormat="1">
      <c r="A21" s="224" t="s">
        <v>806</v>
      </c>
      <c r="B21" s="655" t="s">
        <v>807</v>
      </c>
      <c r="C21" s="587" t="s">
        <v>645</v>
      </c>
      <c r="D21" s="588">
        <v>4.51</v>
      </c>
      <c r="E21" s="645">
        <f t="shared" si="4"/>
        <v>4.348930278573099</v>
      </c>
      <c r="F21" s="590">
        <f t="shared" si="5"/>
        <v>0.39416402811940005</v>
      </c>
      <c r="G21" s="590">
        <f t="shared" si="5"/>
        <v>0.50700898644000003</v>
      </c>
      <c r="H21" s="590">
        <f t="shared" si="5"/>
        <v>7.5630643439999992E-2</v>
      </c>
      <c r="I21" s="590">
        <f t="shared" si="5"/>
        <v>0.67274250793199997</v>
      </c>
      <c r="J21" s="590">
        <f t="shared" si="5"/>
        <v>0.84905372749999997</v>
      </c>
      <c r="K21" s="590">
        <f t="shared" si="5"/>
        <v>1.3572647462</v>
      </c>
      <c r="L21" s="590">
        <f t="shared" si="5"/>
        <v>0.38541337510609996</v>
      </c>
      <c r="M21" s="590">
        <f t="shared" si="5"/>
        <v>1.34144625494E-2</v>
      </c>
      <c r="N21" s="646">
        <f t="shared" si="5"/>
        <v>9.423780128619999E-2</v>
      </c>
      <c r="O21" s="589">
        <f t="shared" si="5"/>
        <v>0</v>
      </c>
      <c r="P21" s="591">
        <f t="shared" si="5"/>
        <v>0.16106971141469997</v>
      </c>
      <c r="Q21" s="647"/>
    </row>
    <row r="22" spans="1:17" s="1" customFormat="1">
      <c r="A22" s="224" t="s">
        <v>808</v>
      </c>
      <c r="B22" s="655" t="s">
        <v>867</v>
      </c>
      <c r="C22" s="587" t="s">
        <v>645</v>
      </c>
      <c r="D22" s="588">
        <v>1.06</v>
      </c>
      <c r="E22" s="645">
        <f t="shared" si="4"/>
        <v>1.0221432583786001</v>
      </c>
      <c r="F22" s="590">
        <f t="shared" si="5"/>
        <v>9.2641656276400003E-2</v>
      </c>
      <c r="G22" s="590">
        <f t="shared" si="5"/>
        <v>0.11916397464</v>
      </c>
      <c r="H22" s="590">
        <f t="shared" si="5"/>
        <v>1.7775716640000001E-2</v>
      </c>
      <c r="I22" s="590">
        <f t="shared" si="5"/>
        <v>0.15811686439200001</v>
      </c>
      <c r="J22" s="590">
        <f t="shared" si="5"/>
        <v>0.19955586500000003</v>
      </c>
      <c r="K22" s="590">
        <f t="shared" si="5"/>
        <v>0.31900235720000003</v>
      </c>
      <c r="L22" s="590">
        <f t="shared" si="5"/>
        <v>9.0584961776599998E-2</v>
      </c>
      <c r="M22" s="590">
        <f t="shared" si="5"/>
        <v>3.1528448564000001E-3</v>
      </c>
      <c r="N22" s="646">
        <f t="shared" si="5"/>
        <v>2.2149017597200001E-2</v>
      </c>
      <c r="O22" s="589">
        <f t="shared" si="5"/>
        <v>0</v>
      </c>
      <c r="P22" s="591">
        <f t="shared" si="5"/>
        <v>3.7856739268199997E-2</v>
      </c>
      <c r="Q22" s="647"/>
    </row>
    <row r="23" spans="1:17" s="1" customFormat="1">
      <c r="A23" s="224" t="s">
        <v>868</v>
      </c>
      <c r="B23" s="655" t="s">
        <v>869</v>
      </c>
      <c r="C23" s="587" t="s">
        <v>645</v>
      </c>
      <c r="D23" s="588">
        <v>5.24</v>
      </c>
      <c r="E23" s="645">
        <f t="shared" si="4"/>
        <v>5.0528591263243996</v>
      </c>
      <c r="F23" s="590">
        <f t="shared" si="5"/>
        <v>0.45796441404560007</v>
      </c>
      <c r="G23" s="590">
        <f t="shared" si="5"/>
        <v>0.58907474256000003</v>
      </c>
      <c r="H23" s="590">
        <f t="shared" si="5"/>
        <v>8.7872410560000003E-2</v>
      </c>
      <c r="I23" s="590">
        <f t="shared" si="5"/>
        <v>0.78163431076799994</v>
      </c>
      <c r="J23" s="590">
        <f t="shared" si="5"/>
        <v>0.98648371000000012</v>
      </c>
      <c r="K23" s="590">
        <f t="shared" si="5"/>
        <v>1.5769550488000001</v>
      </c>
      <c r="L23" s="590">
        <f t="shared" si="5"/>
        <v>0.44779735821640004</v>
      </c>
      <c r="M23" s="590">
        <f t="shared" si="5"/>
        <v>1.55857613656E-2</v>
      </c>
      <c r="N23" s="646">
        <f t="shared" si="5"/>
        <v>0.10949137000880001</v>
      </c>
      <c r="O23" s="589">
        <f t="shared" si="5"/>
        <v>0</v>
      </c>
      <c r="P23" s="591">
        <f t="shared" si="5"/>
        <v>0.1871408620428</v>
      </c>
      <c r="Q23" s="647"/>
    </row>
    <row r="24" spans="1:17" s="1" customFormat="1">
      <c r="A24" s="224" t="s">
        <v>870</v>
      </c>
      <c r="B24" s="655" t="s">
        <v>871</v>
      </c>
      <c r="C24" s="587" t="s">
        <v>645</v>
      </c>
      <c r="D24" s="588">
        <v>1.8</v>
      </c>
      <c r="E24" s="645">
        <f t="shared" si="4"/>
        <v>1.7357149670580001</v>
      </c>
      <c r="F24" s="590">
        <f t="shared" si="5"/>
        <v>0.15731602009200002</v>
      </c>
      <c r="G24" s="590">
        <f t="shared" si="5"/>
        <v>0.20235391920000001</v>
      </c>
      <c r="H24" s="590">
        <f t="shared" si="5"/>
        <v>3.0185179200000002E-2</v>
      </c>
      <c r="I24" s="590">
        <f t="shared" si="5"/>
        <v>0.26850033575999999</v>
      </c>
      <c r="J24" s="590">
        <f t="shared" si="5"/>
        <v>0.33886844999999999</v>
      </c>
      <c r="K24" s="590">
        <f t="shared" si="5"/>
        <v>0.54170211600000007</v>
      </c>
      <c r="L24" s="590">
        <f t="shared" si="5"/>
        <v>0.15382351999799998</v>
      </c>
      <c r="M24" s="590">
        <f t="shared" si="5"/>
        <v>5.3538874920000005E-3</v>
      </c>
      <c r="N24" s="646">
        <f t="shared" si="5"/>
        <v>3.7611539316000003E-2</v>
      </c>
      <c r="O24" s="589">
        <f t="shared" si="5"/>
        <v>0</v>
      </c>
      <c r="P24" s="591">
        <f t="shared" si="5"/>
        <v>6.4285028946000008E-2</v>
      </c>
      <c r="Q24" s="647"/>
    </row>
    <row r="25" spans="1:17" s="1" customFormat="1">
      <c r="A25" s="224" t="s">
        <v>872</v>
      </c>
      <c r="B25" s="655" t="s">
        <v>873</v>
      </c>
      <c r="C25" s="587" t="s">
        <v>645</v>
      </c>
      <c r="D25" s="588">
        <v>13.07</v>
      </c>
      <c r="E25" s="645">
        <f t="shared" si="4"/>
        <v>12.603219233026701</v>
      </c>
      <c r="F25" s="590">
        <f t="shared" si="5"/>
        <v>1.1422891014458001</v>
      </c>
      <c r="G25" s="590">
        <f t="shared" si="5"/>
        <v>1.4693142910800001</v>
      </c>
      <c r="H25" s="590">
        <f t="shared" si="5"/>
        <v>0.21917794008000002</v>
      </c>
      <c r="I25" s="590">
        <f t="shared" si="5"/>
        <v>1.9496107713239998</v>
      </c>
      <c r="J25" s="590">
        <f t="shared" si="5"/>
        <v>2.4605614675000003</v>
      </c>
      <c r="K25" s="590">
        <f t="shared" si="5"/>
        <v>3.9333592534000004</v>
      </c>
      <c r="L25" s="590">
        <f t="shared" si="5"/>
        <v>1.1169296702077001</v>
      </c>
      <c r="M25" s="590">
        <f t="shared" si="5"/>
        <v>3.8875171955800002E-2</v>
      </c>
      <c r="N25" s="646">
        <f t="shared" si="5"/>
        <v>0.27310156603339997</v>
      </c>
      <c r="O25" s="589">
        <f t="shared" si="5"/>
        <v>0</v>
      </c>
      <c r="P25" s="591">
        <f t="shared" si="5"/>
        <v>0.46678073795789998</v>
      </c>
      <c r="Q25" s="647"/>
    </row>
    <row r="26" spans="1:17" s="1" customFormat="1">
      <c r="A26" s="224" t="s">
        <v>874</v>
      </c>
      <c r="B26" s="655" t="s">
        <v>809</v>
      </c>
      <c r="C26" s="587" t="s">
        <v>645</v>
      </c>
      <c r="D26" s="588">
        <v>16.23</v>
      </c>
      <c r="E26" s="645">
        <f t="shared" si="4"/>
        <v>15.6503632863063</v>
      </c>
      <c r="F26" s="590">
        <f t="shared" si="5"/>
        <v>1.4184661144962001</v>
      </c>
      <c r="G26" s="590">
        <f t="shared" si="5"/>
        <v>1.8245578381199998</v>
      </c>
      <c r="H26" s="590">
        <f t="shared" si="5"/>
        <v>0.27216969912000005</v>
      </c>
      <c r="I26" s="590">
        <f t="shared" si="5"/>
        <v>2.420978027436</v>
      </c>
      <c r="J26" s="590">
        <f t="shared" si="5"/>
        <v>3.0554638574999999</v>
      </c>
      <c r="K26" s="590">
        <f t="shared" si="5"/>
        <v>4.8843474126000004</v>
      </c>
      <c r="L26" s="590">
        <f t="shared" si="5"/>
        <v>1.3869754053153001</v>
      </c>
      <c r="M26" s="590">
        <f t="shared" si="5"/>
        <v>4.8274218886200003E-2</v>
      </c>
      <c r="N26" s="646">
        <f t="shared" si="5"/>
        <v>0.33913071283259993</v>
      </c>
      <c r="O26" s="589">
        <f t="shared" si="5"/>
        <v>0</v>
      </c>
      <c r="P26" s="591">
        <f t="shared" si="5"/>
        <v>0.57963667766310001</v>
      </c>
      <c r="Q26" s="647"/>
    </row>
    <row r="27" spans="1:17" s="1" customFormat="1">
      <c r="A27" s="224" t="s">
        <v>16</v>
      </c>
      <c r="B27" s="655" t="s">
        <v>810</v>
      </c>
      <c r="C27" s="587" t="s">
        <v>645</v>
      </c>
      <c r="D27" s="595">
        <v>1.44</v>
      </c>
      <c r="E27" s="645">
        <f t="shared" si="4"/>
        <v>1.3885719736464002</v>
      </c>
      <c r="F27" s="590">
        <f t="shared" si="5"/>
        <v>0.12585281607359999</v>
      </c>
      <c r="G27" s="590">
        <f t="shared" si="5"/>
        <v>0.16188313535999999</v>
      </c>
      <c r="H27" s="590">
        <f t="shared" si="5"/>
        <v>2.4148143359999999E-2</v>
      </c>
      <c r="I27" s="590">
        <f t="shared" si="5"/>
        <v>0.214800268608</v>
      </c>
      <c r="J27" s="590">
        <f t="shared" si="5"/>
        <v>0.27109475999999999</v>
      </c>
      <c r="K27" s="590">
        <f t="shared" si="5"/>
        <v>0.43336169279999998</v>
      </c>
      <c r="L27" s="590">
        <f t="shared" si="5"/>
        <v>0.12305881599839999</v>
      </c>
      <c r="M27" s="590">
        <f t="shared" si="5"/>
        <v>4.2831099935999994E-3</v>
      </c>
      <c r="N27" s="646">
        <f t="shared" si="5"/>
        <v>3.00892314528E-2</v>
      </c>
      <c r="O27" s="589">
        <f t="shared" si="5"/>
        <v>0</v>
      </c>
      <c r="P27" s="591">
        <f t="shared" si="5"/>
        <v>5.14280231568E-2</v>
      </c>
      <c r="Q27" s="647"/>
    </row>
    <row r="28" spans="1:17" s="1" customFormat="1">
      <c r="A28" s="224" t="s">
        <v>18</v>
      </c>
      <c r="B28" s="655" t="s">
        <v>811</v>
      </c>
      <c r="C28" s="587" t="s">
        <v>645</v>
      </c>
      <c r="D28" s="595">
        <v>2.0699999999999998</v>
      </c>
      <c r="E28" s="645">
        <f t="shared" si="4"/>
        <v>1.9960722121167001</v>
      </c>
      <c r="F28" s="590">
        <f t="shared" si="5"/>
        <v>0.1809134231058</v>
      </c>
      <c r="G28" s="590">
        <f t="shared" si="5"/>
        <v>0.23270700708</v>
      </c>
      <c r="H28" s="590">
        <f t="shared" si="5"/>
        <v>3.4712956079999996E-2</v>
      </c>
      <c r="I28" s="590">
        <f t="shared" si="5"/>
        <v>0.30877538612399996</v>
      </c>
      <c r="J28" s="590">
        <f t="shared" si="5"/>
        <v>0.38969871750000001</v>
      </c>
      <c r="K28" s="590">
        <f t="shared" si="5"/>
        <v>0.62295743339999998</v>
      </c>
      <c r="L28" s="590">
        <f t="shared" si="5"/>
        <v>0.17689704799769998</v>
      </c>
      <c r="M28" s="590">
        <f t="shared" si="5"/>
        <v>6.156970615799999E-3</v>
      </c>
      <c r="N28" s="646">
        <f t="shared" si="5"/>
        <v>4.3253270213399996E-2</v>
      </c>
      <c r="O28" s="589">
        <f t="shared" si="5"/>
        <v>0</v>
      </c>
      <c r="P28" s="591">
        <f t="shared" si="5"/>
        <v>7.3927783287899992E-2</v>
      </c>
      <c r="Q28" s="647"/>
    </row>
    <row r="29" spans="1:17" s="1" customFormat="1">
      <c r="A29" s="224" t="s">
        <v>20</v>
      </c>
      <c r="B29" s="643" t="s">
        <v>812</v>
      </c>
      <c r="C29" s="587" t="s">
        <v>645</v>
      </c>
      <c r="D29" s="595">
        <v>0</v>
      </c>
      <c r="E29" s="645">
        <f t="shared" si="4"/>
        <v>0</v>
      </c>
      <c r="F29" s="590">
        <f t="shared" si="5"/>
        <v>0</v>
      </c>
      <c r="G29" s="590">
        <f t="shared" si="5"/>
        <v>0</v>
      </c>
      <c r="H29" s="590">
        <f t="shared" si="5"/>
        <v>0</v>
      </c>
      <c r="I29" s="590">
        <f t="shared" si="5"/>
        <v>0</v>
      </c>
      <c r="J29" s="590">
        <f t="shared" si="5"/>
        <v>0</v>
      </c>
      <c r="K29" s="590">
        <f t="shared" si="5"/>
        <v>0</v>
      </c>
      <c r="L29" s="590">
        <f t="shared" si="5"/>
        <v>0</v>
      </c>
      <c r="M29" s="590">
        <f t="shared" si="5"/>
        <v>0</v>
      </c>
      <c r="N29" s="646">
        <f t="shared" si="5"/>
        <v>0</v>
      </c>
      <c r="O29" s="589">
        <f t="shared" si="5"/>
        <v>0</v>
      </c>
      <c r="P29" s="591">
        <f t="shared" si="5"/>
        <v>0</v>
      </c>
      <c r="Q29" s="647"/>
    </row>
    <row r="30" spans="1:17" s="1" customFormat="1">
      <c r="A30" s="656" t="s">
        <v>746</v>
      </c>
      <c r="B30" s="655" t="s">
        <v>875</v>
      </c>
      <c r="C30" s="587" t="s">
        <v>645</v>
      </c>
      <c r="D30" s="588">
        <v>84.29</v>
      </c>
      <c r="E30" s="645">
        <f t="shared" si="4"/>
        <v>81.279674762954912</v>
      </c>
      <c r="F30" s="590">
        <f t="shared" si="5"/>
        <v>7.3667596297526003</v>
      </c>
      <c r="G30" s="590">
        <f t="shared" si="5"/>
        <v>9.4757843607600005</v>
      </c>
      <c r="H30" s="590">
        <f t="shared" si="5"/>
        <v>1.4135048637600003</v>
      </c>
      <c r="I30" s="590">
        <f t="shared" si="5"/>
        <v>12.573274056228</v>
      </c>
      <c r="J30" s="590">
        <f t="shared" si="5"/>
        <v>15.868456472500002</v>
      </c>
      <c r="K30" s="590">
        <f t="shared" si="5"/>
        <v>25.366706309800001</v>
      </c>
      <c r="L30" s="590">
        <f t="shared" si="5"/>
        <v>7.2032136114619005</v>
      </c>
      <c r="M30" s="590">
        <f t="shared" si="5"/>
        <v>0.25071065372260004</v>
      </c>
      <c r="N30" s="646">
        <f t="shared" si="5"/>
        <v>1.7612648049698001</v>
      </c>
      <c r="O30" s="589">
        <f t="shared" si="5"/>
        <v>0</v>
      </c>
      <c r="P30" s="591">
        <f t="shared" si="5"/>
        <v>3.0103250499212999</v>
      </c>
      <c r="Q30" s="647"/>
    </row>
    <row r="31" spans="1:17" s="1" customFormat="1">
      <c r="A31" s="224" t="s">
        <v>755</v>
      </c>
      <c r="B31" s="648" t="s">
        <v>814</v>
      </c>
      <c r="C31" s="587" t="s">
        <v>645</v>
      </c>
      <c r="D31" s="595">
        <v>26.33</v>
      </c>
      <c r="E31" s="645">
        <f t="shared" si="4"/>
        <v>25.389652823687296</v>
      </c>
      <c r="F31" s="590">
        <f t="shared" si="5"/>
        <v>2.3011837827901997</v>
      </c>
      <c r="G31" s="590">
        <f t="shared" si="5"/>
        <v>2.9599881625199997</v>
      </c>
      <c r="H31" s="590">
        <f t="shared" si="5"/>
        <v>0.44154209352000001</v>
      </c>
      <c r="I31" s="590">
        <f t="shared" si="5"/>
        <v>3.9275632447559996</v>
      </c>
      <c r="J31" s="590">
        <f t="shared" si="5"/>
        <v>4.9568923825000004</v>
      </c>
      <c r="K31" s="590">
        <f t="shared" si="5"/>
        <v>7.9238981745999988</v>
      </c>
      <c r="L31" s="590">
        <f t="shared" si="5"/>
        <v>2.2500962675262999</v>
      </c>
      <c r="M31" s="590">
        <f t="shared" si="5"/>
        <v>7.8315476480199986E-2</v>
      </c>
      <c r="N31" s="646">
        <f t="shared" si="5"/>
        <v>0.55017323899459991</v>
      </c>
      <c r="O31" s="589">
        <f t="shared" si="5"/>
        <v>0</v>
      </c>
      <c r="P31" s="591">
        <f t="shared" si="5"/>
        <v>0.94034711786009995</v>
      </c>
      <c r="Q31" s="647"/>
    </row>
    <row r="32" spans="1:17" s="1" customFormat="1">
      <c r="A32" s="224" t="s">
        <v>769</v>
      </c>
      <c r="B32" s="648" t="s">
        <v>876</v>
      </c>
      <c r="C32" s="587" t="s">
        <v>645</v>
      </c>
      <c r="D32" s="595">
        <v>0.17</v>
      </c>
      <c r="E32" s="645">
        <f>SUM(F32:N32)</f>
        <v>0.1639286357777</v>
      </c>
      <c r="F32" s="590">
        <f t="shared" si="5"/>
        <v>1.4857624119800001E-2</v>
      </c>
      <c r="G32" s="590">
        <f t="shared" si="5"/>
        <v>1.9111203480000002E-2</v>
      </c>
      <c r="H32" s="590">
        <f t="shared" si="5"/>
        <v>2.8508224800000005E-3</v>
      </c>
      <c r="I32" s="590">
        <f t="shared" si="5"/>
        <v>2.5358365044000002E-2</v>
      </c>
      <c r="J32" s="590">
        <f t="shared" si="5"/>
        <v>3.2004242500000009E-2</v>
      </c>
      <c r="K32" s="590">
        <f t="shared" si="5"/>
        <v>5.1160755400000008E-2</v>
      </c>
      <c r="L32" s="590">
        <f t="shared" si="5"/>
        <v>1.45277768887E-2</v>
      </c>
      <c r="M32" s="590">
        <f t="shared" si="5"/>
        <v>5.0564492979999999E-4</v>
      </c>
      <c r="N32" s="646">
        <f t="shared" si="5"/>
        <v>3.5522009354000002E-3</v>
      </c>
      <c r="O32" s="589">
        <f t="shared" si="5"/>
        <v>0</v>
      </c>
      <c r="P32" s="591">
        <f t="shared" si="5"/>
        <v>6.0713638449000004E-3</v>
      </c>
      <c r="Q32" s="647"/>
    </row>
    <row r="33" spans="1:17" s="1" customFormat="1">
      <c r="A33" s="224" t="s">
        <v>771</v>
      </c>
      <c r="B33" s="648" t="s">
        <v>816</v>
      </c>
      <c r="C33" s="587" t="s">
        <v>645</v>
      </c>
      <c r="D33" s="596">
        <f t="shared" ref="D33:P33" si="6">SUM(D34:D36)</f>
        <v>2.78</v>
      </c>
      <c r="E33" s="657">
        <f t="shared" si="6"/>
        <v>2.6807153380118001</v>
      </c>
      <c r="F33" s="658">
        <f t="shared" si="6"/>
        <v>0.24296585325320003</v>
      </c>
      <c r="G33" s="658">
        <f t="shared" si="6"/>
        <v>0.31252438632000001</v>
      </c>
      <c r="H33" s="658">
        <f t="shared" si="6"/>
        <v>4.6619332319999998E-2</v>
      </c>
      <c r="I33" s="658">
        <f t="shared" si="6"/>
        <v>0.41468385189599993</v>
      </c>
      <c r="J33" s="658">
        <f t="shared" si="6"/>
        <v>0.52336349500000001</v>
      </c>
      <c r="K33" s="658">
        <f t="shared" si="6"/>
        <v>0.83662882360000002</v>
      </c>
      <c r="L33" s="658">
        <f t="shared" si="6"/>
        <v>0.23757188088579995</v>
      </c>
      <c r="M33" s="658">
        <f t="shared" si="6"/>
        <v>8.2687817931999998E-3</v>
      </c>
      <c r="N33" s="659">
        <f t="shared" si="6"/>
        <v>5.80889329436E-2</v>
      </c>
      <c r="O33" s="660">
        <f t="shared" si="6"/>
        <v>0</v>
      </c>
      <c r="P33" s="661">
        <f t="shared" si="6"/>
        <v>9.9284655816599995E-2</v>
      </c>
      <c r="Q33" s="647"/>
    </row>
    <row r="34" spans="1:17" s="1" customFormat="1">
      <c r="A34" s="224" t="s">
        <v>817</v>
      </c>
      <c r="B34" s="648" t="s">
        <v>877</v>
      </c>
      <c r="C34" s="587" t="s">
        <v>645</v>
      </c>
      <c r="D34" s="595">
        <v>0.74</v>
      </c>
      <c r="E34" s="645">
        <f t="shared" si="4"/>
        <v>0.71357170867940001</v>
      </c>
      <c r="F34" s="590">
        <f>$D34*F$43/100</f>
        <v>6.4674363815600003E-2</v>
      </c>
      <c r="G34" s="590">
        <f t="shared" ref="G34:P34" si="7">$D34*G$43/100</f>
        <v>8.3189944560000006E-2</v>
      </c>
      <c r="H34" s="590">
        <f t="shared" si="7"/>
        <v>1.2409462559999999E-2</v>
      </c>
      <c r="I34" s="590">
        <f t="shared" si="7"/>
        <v>0.11038347136799999</v>
      </c>
      <c r="J34" s="590">
        <f t="shared" si="7"/>
        <v>0.13931258499999999</v>
      </c>
      <c r="K34" s="590">
        <f t="shared" si="7"/>
        <v>0.22269975880000001</v>
      </c>
      <c r="L34" s="590">
        <f t="shared" si="7"/>
        <v>6.3238558221399996E-2</v>
      </c>
      <c r="M34" s="590">
        <f t="shared" si="7"/>
        <v>2.2010426356E-3</v>
      </c>
      <c r="N34" s="646">
        <f t="shared" si="7"/>
        <v>1.54625217188E-2</v>
      </c>
      <c r="O34" s="589">
        <f t="shared" si="7"/>
        <v>0</v>
      </c>
      <c r="P34" s="591">
        <f t="shared" si="7"/>
        <v>2.6428289677799997E-2</v>
      </c>
      <c r="Q34" s="647"/>
    </row>
    <row r="35" spans="1:17" s="1" customFormat="1">
      <c r="A35" s="224" t="s">
        <v>819</v>
      </c>
      <c r="B35" s="648" t="s">
        <v>878</v>
      </c>
      <c r="C35" s="587" t="s">
        <v>645</v>
      </c>
      <c r="D35" s="595">
        <v>0.87</v>
      </c>
      <c r="E35" s="645">
        <f t="shared" si="4"/>
        <v>0.83892890074469995</v>
      </c>
      <c r="F35" s="590">
        <f t="shared" ref="F35:P36" si="8">$D35*F$43/100</f>
        <v>7.6036076377800008E-2</v>
      </c>
      <c r="G35" s="590">
        <f t="shared" si="8"/>
        <v>9.7804394279999998E-2</v>
      </c>
      <c r="H35" s="590">
        <f t="shared" si="8"/>
        <v>1.4589503280000001E-2</v>
      </c>
      <c r="I35" s="590">
        <f t="shared" si="8"/>
        <v>0.12977516228399999</v>
      </c>
      <c r="J35" s="590">
        <f t="shared" si="8"/>
        <v>0.1637864175</v>
      </c>
      <c r="K35" s="590">
        <f t="shared" si="8"/>
        <v>0.26182268939999997</v>
      </c>
      <c r="L35" s="590">
        <f t="shared" si="8"/>
        <v>7.4348034665699989E-2</v>
      </c>
      <c r="M35" s="590">
        <f t="shared" si="8"/>
        <v>2.5877122877999998E-3</v>
      </c>
      <c r="N35" s="646">
        <f t="shared" si="8"/>
        <v>1.81789106694E-2</v>
      </c>
      <c r="O35" s="589">
        <f t="shared" si="8"/>
        <v>0</v>
      </c>
      <c r="P35" s="591">
        <f t="shared" si="8"/>
        <v>3.1071097323899999E-2</v>
      </c>
      <c r="Q35" s="647"/>
    </row>
    <row r="36" spans="1:17" s="1" customFormat="1">
      <c r="A36" s="224" t="s">
        <v>821</v>
      </c>
      <c r="B36" s="648" t="s">
        <v>822</v>
      </c>
      <c r="C36" s="587" t="s">
        <v>645</v>
      </c>
      <c r="D36" s="595">
        <v>1.17</v>
      </c>
      <c r="E36" s="645">
        <f>SUM(F36:N36)</f>
        <v>1.1282147285877</v>
      </c>
      <c r="F36" s="590">
        <f t="shared" si="8"/>
        <v>0.1022554130598</v>
      </c>
      <c r="G36" s="590">
        <f t="shared" si="8"/>
        <v>0.13153004748</v>
      </c>
      <c r="H36" s="590">
        <f t="shared" si="8"/>
        <v>1.9620366479999998E-2</v>
      </c>
      <c r="I36" s="590">
        <f t="shared" si="8"/>
        <v>0.17452521824399997</v>
      </c>
      <c r="J36" s="590">
        <f t="shared" si="8"/>
        <v>0.22026449249999999</v>
      </c>
      <c r="K36" s="590">
        <f t="shared" si="8"/>
        <v>0.3521063754</v>
      </c>
      <c r="L36" s="590">
        <f t="shared" si="8"/>
        <v>9.9985287998699976E-2</v>
      </c>
      <c r="M36" s="590">
        <f t="shared" si="8"/>
        <v>3.4800268697999996E-3</v>
      </c>
      <c r="N36" s="646">
        <f t="shared" si="8"/>
        <v>2.4447500555399997E-2</v>
      </c>
      <c r="O36" s="589">
        <f t="shared" si="8"/>
        <v>0</v>
      </c>
      <c r="P36" s="591">
        <f t="shared" si="8"/>
        <v>4.1785268814899995E-2</v>
      </c>
      <c r="Q36" s="647"/>
    </row>
    <row r="37" spans="1:17" s="1" customFormat="1">
      <c r="A37" s="224" t="s">
        <v>823</v>
      </c>
      <c r="B37" s="648" t="s">
        <v>824</v>
      </c>
      <c r="C37" s="587" t="s">
        <v>645</v>
      </c>
      <c r="D37" s="596">
        <f>SUM(D38:D42)</f>
        <v>4.9300000000000006</v>
      </c>
      <c r="E37" s="657">
        <f t="shared" ref="E37:P37" si="9">SUM(E38:E42)</f>
        <v>4.7539304375533007</v>
      </c>
      <c r="F37" s="662">
        <f t="shared" si="9"/>
        <v>0.43087109947420005</v>
      </c>
      <c r="G37" s="662">
        <f t="shared" si="9"/>
        <v>0.55422490091999999</v>
      </c>
      <c r="H37" s="662">
        <f t="shared" si="9"/>
        <v>8.2673851920000013E-2</v>
      </c>
      <c r="I37" s="662">
        <f t="shared" si="9"/>
        <v>0.73539258627600002</v>
      </c>
      <c r="J37" s="662">
        <f t="shared" si="9"/>
        <v>0.92812303250000017</v>
      </c>
      <c r="K37" s="662">
        <f t="shared" si="9"/>
        <v>1.4836619066000001</v>
      </c>
      <c r="L37" s="662">
        <f t="shared" si="9"/>
        <v>0.42130552977230007</v>
      </c>
      <c r="M37" s="662">
        <f t="shared" si="9"/>
        <v>1.4663702964200002E-2</v>
      </c>
      <c r="N37" s="659">
        <f t="shared" si="9"/>
        <v>0.10301382712659998</v>
      </c>
      <c r="O37" s="660">
        <f t="shared" si="9"/>
        <v>0</v>
      </c>
      <c r="P37" s="661">
        <f t="shared" si="9"/>
        <v>0.17606955150210002</v>
      </c>
      <c r="Q37" s="647"/>
    </row>
    <row r="38" spans="1:17" s="1" customFormat="1">
      <c r="A38" s="224" t="s">
        <v>825</v>
      </c>
      <c r="B38" s="648" t="s">
        <v>879</v>
      </c>
      <c r="C38" s="587" t="s">
        <v>645</v>
      </c>
      <c r="D38" s="595">
        <v>0.93</v>
      </c>
      <c r="E38" s="645">
        <f>SUM(F38:N38)</f>
        <v>0.89678606631330005</v>
      </c>
      <c r="F38" s="590">
        <f>$D38*F$43/100</f>
        <v>8.1279943714200012E-2</v>
      </c>
      <c r="G38" s="590">
        <f t="shared" ref="G38:P38" si="10">$D38*G$43/100</f>
        <v>0.10454952492</v>
      </c>
      <c r="H38" s="590">
        <f t="shared" si="10"/>
        <v>1.5595675920000001E-2</v>
      </c>
      <c r="I38" s="590">
        <f t="shared" si="10"/>
        <v>0.138725173476</v>
      </c>
      <c r="J38" s="590">
        <f t="shared" si="10"/>
        <v>0.17508203250000001</v>
      </c>
      <c r="K38" s="590">
        <f t="shared" si="10"/>
        <v>0.27987942660000004</v>
      </c>
      <c r="L38" s="590">
        <f t="shared" si="10"/>
        <v>7.9475485332300005E-2</v>
      </c>
      <c r="M38" s="590">
        <f t="shared" si="10"/>
        <v>2.7661752041999998E-3</v>
      </c>
      <c r="N38" s="646">
        <f t="shared" si="10"/>
        <v>1.94326286466E-2</v>
      </c>
      <c r="O38" s="589">
        <f t="shared" si="10"/>
        <v>0</v>
      </c>
      <c r="P38" s="591">
        <f t="shared" si="10"/>
        <v>3.3213931622099999E-2</v>
      </c>
      <c r="Q38" s="647"/>
    </row>
    <row r="39" spans="1:17" s="1" customFormat="1">
      <c r="A39" s="224" t="s">
        <v>827</v>
      </c>
      <c r="B39" s="663" t="s">
        <v>880</v>
      </c>
      <c r="C39" s="587" t="s">
        <v>645</v>
      </c>
      <c r="D39" s="595">
        <v>0.05</v>
      </c>
      <c r="E39" s="645">
        <f t="shared" ref="E39:E43" si="11">SUM(F39:N39)</f>
        <v>4.82143046405E-2</v>
      </c>
      <c r="F39" s="590">
        <f t="shared" ref="F39:P42" si="12">$D39*F$43/100</f>
        <v>4.3698894470000004E-3</v>
      </c>
      <c r="G39" s="590">
        <f t="shared" si="12"/>
        <v>5.6209421999999995E-3</v>
      </c>
      <c r="H39" s="590">
        <f t="shared" si="12"/>
        <v>8.3847720000000019E-4</v>
      </c>
      <c r="I39" s="590">
        <f t="shared" si="12"/>
        <v>7.4583426600000006E-3</v>
      </c>
      <c r="J39" s="590">
        <f t="shared" si="12"/>
        <v>9.4130125000000016E-3</v>
      </c>
      <c r="K39" s="590">
        <f t="shared" si="12"/>
        <v>1.5047281000000001E-2</v>
      </c>
      <c r="L39" s="590">
        <f t="shared" si="12"/>
        <v>4.2728755554999999E-3</v>
      </c>
      <c r="M39" s="590">
        <f t="shared" si="12"/>
        <v>1.48719097E-4</v>
      </c>
      <c r="N39" s="646">
        <f t="shared" si="12"/>
        <v>1.0447649809999999E-3</v>
      </c>
      <c r="O39" s="589">
        <f t="shared" si="12"/>
        <v>0</v>
      </c>
      <c r="P39" s="591">
        <f t="shared" si="12"/>
        <v>1.7856952485E-3</v>
      </c>
      <c r="Q39" s="647"/>
    </row>
    <row r="40" spans="1:17" s="1" customFormat="1">
      <c r="A40" s="224" t="s">
        <v>829</v>
      </c>
      <c r="B40" s="648" t="s">
        <v>881</v>
      </c>
      <c r="C40" s="587" t="s">
        <v>645</v>
      </c>
      <c r="D40" s="595">
        <v>3.95</v>
      </c>
      <c r="E40" s="645">
        <f t="shared" si="11"/>
        <v>3.8089300665995007</v>
      </c>
      <c r="F40" s="590">
        <f t="shared" si="12"/>
        <v>0.34522126631300004</v>
      </c>
      <c r="G40" s="590">
        <f t="shared" si="12"/>
        <v>0.44405443380000004</v>
      </c>
      <c r="H40" s="590">
        <f t="shared" si="12"/>
        <v>6.623969880000001E-2</v>
      </c>
      <c r="I40" s="590">
        <f t="shared" si="12"/>
        <v>0.58920907014000001</v>
      </c>
      <c r="J40" s="590">
        <f t="shared" si="12"/>
        <v>0.74362798750000014</v>
      </c>
      <c r="K40" s="590">
        <f t="shared" si="12"/>
        <v>1.1887351990000001</v>
      </c>
      <c r="L40" s="590">
        <f t="shared" si="12"/>
        <v>0.33755716888450005</v>
      </c>
      <c r="M40" s="590">
        <f t="shared" si="12"/>
        <v>1.1748808663000002E-2</v>
      </c>
      <c r="N40" s="646">
        <f t="shared" si="12"/>
        <v>8.2536433498999986E-2</v>
      </c>
      <c r="O40" s="589">
        <f t="shared" si="12"/>
        <v>0</v>
      </c>
      <c r="P40" s="591">
        <f t="shared" si="12"/>
        <v>0.1410699246315</v>
      </c>
      <c r="Q40" s="647"/>
    </row>
    <row r="41" spans="1:17" s="1" customFormat="1">
      <c r="A41" s="284" t="s">
        <v>831</v>
      </c>
      <c r="B41" s="664" t="s">
        <v>882</v>
      </c>
      <c r="C41" s="587" t="s">
        <v>645</v>
      </c>
      <c r="D41" s="665">
        <v>0</v>
      </c>
      <c r="E41" s="645">
        <f t="shared" si="11"/>
        <v>0</v>
      </c>
      <c r="F41" s="590">
        <f t="shared" si="12"/>
        <v>0</v>
      </c>
      <c r="G41" s="590">
        <f t="shared" si="12"/>
        <v>0</v>
      </c>
      <c r="H41" s="590">
        <f t="shared" si="12"/>
        <v>0</v>
      </c>
      <c r="I41" s="590">
        <f t="shared" si="12"/>
        <v>0</v>
      </c>
      <c r="J41" s="590">
        <f t="shared" si="12"/>
        <v>0</v>
      </c>
      <c r="K41" s="590">
        <f t="shared" si="12"/>
        <v>0</v>
      </c>
      <c r="L41" s="590">
        <f t="shared" si="12"/>
        <v>0</v>
      </c>
      <c r="M41" s="590">
        <f t="shared" si="12"/>
        <v>0</v>
      </c>
      <c r="N41" s="646">
        <f t="shared" si="12"/>
        <v>0</v>
      </c>
      <c r="O41" s="589">
        <f t="shared" si="12"/>
        <v>0</v>
      </c>
      <c r="P41" s="591">
        <f t="shared" si="12"/>
        <v>0</v>
      </c>
      <c r="Q41" s="666"/>
    </row>
    <row r="42" spans="1:17" s="1" customFormat="1" ht="25.5">
      <c r="A42" s="284" t="s">
        <v>883</v>
      </c>
      <c r="B42" s="664" t="s">
        <v>884</v>
      </c>
      <c r="C42" s="587" t="s">
        <v>645</v>
      </c>
      <c r="D42" s="665">
        <v>0</v>
      </c>
      <c r="E42" s="645">
        <f t="shared" si="11"/>
        <v>0</v>
      </c>
      <c r="F42" s="590">
        <f t="shared" si="12"/>
        <v>0</v>
      </c>
      <c r="G42" s="590">
        <f t="shared" si="12"/>
        <v>0</v>
      </c>
      <c r="H42" s="590">
        <f t="shared" si="12"/>
        <v>0</v>
      </c>
      <c r="I42" s="590">
        <f t="shared" si="12"/>
        <v>0</v>
      </c>
      <c r="J42" s="590">
        <f t="shared" si="12"/>
        <v>0</v>
      </c>
      <c r="K42" s="590">
        <f t="shared" si="12"/>
        <v>0</v>
      </c>
      <c r="L42" s="590">
        <f t="shared" si="12"/>
        <v>0</v>
      </c>
      <c r="M42" s="590">
        <f t="shared" si="12"/>
        <v>0</v>
      </c>
      <c r="N42" s="646">
        <f t="shared" si="12"/>
        <v>0</v>
      </c>
      <c r="O42" s="589">
        <f t="shared" si="12"/>
        <v>0</v>
      </c>
      <c r="P42" s="591">
        <f t="shared" si="12"/>
        <v>0</v>
      </c>
      <c r="Q42" s="666"/>
    </row>
    <row r="43" spans="1:17" s="1" customFormat="1" ht="26.25" thickBot="1">
      <c r="A43" s="254" t="s">
        <v>351</v>
      </c>
      <c r="B43" s="667" t="s">
        <v>885</v>
      </c>
      <c r="C43" s="569" t="s">
        <v>834</v>
      </c>
      <c r="D43" s="256">
        <f>SUM(E43,O43,P43)</f>
        <v>99.999999777999989</v>
      </c>
      <c r="E43" s="668">
        <f t="shared" si="11"/>
        <v>96.428609280999993</v>
      </c>
      <c r="F43" s="669">
        <v>8.7397788940000005</v>
      </c>
      <c r="G43" s="669">
        <v>11.2418844</v>
      </c>
      <c r="H43" s="669">
        <v>1.6769544000000001</v>
      </c>
      <c r="I43" s="669">
        <v>14.916685319999999</v>
      </c>
      <c r="J43" s="669">
        <v>18.826025000000001</v>
      </c>
      <c r="K43" s="669">
        <v>30.094562</v>
      </c>
      <c r="L43" s="669">
        <v>8.5457511109999995</v>
      </c>
      <c r="M43" s="669">
        <v>0.29743819399999999</v>
      </c>
      <c r="N43" s="670">
        <v>2.0895299619999999</v>
      </c>
      <c r="O43" s="671">
        <v>0</v>
      </c>
      <c r="P43" s="672">
        <v>3.5713904969999999</v>
      </c>
      <c r="Q43" s="673" t="s">
        <v>886</v>
      </c>
    </row>
    <row r="44" spans="1:17" s="1" customFormat="1">
      <c r="A44" s="73"/>
      <c r="B44" s="74"/>
      <c r="C44" s="75"/>
      <c r="D44" s="76"/>
      <c r="E44" s="76"/>
      <c r="F44" s="76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1"/>
    </row>
    <row r="45" spans="1:17" s="1" customFormat="1">
      <c r="A45" s="90"/>
      <c r="B45" s="91"/>
      <c r="C45" s="92"/>
      <c r="D45" s="93"/>
      <c r="E45" s="93"/>
      <c r="F45" s="93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89"/>
    </row>
    <row r="46" spans="1:17" s="1" customFormat="1">
      <c r="A46" s="87"/>
      <c r="B46" s="88"/>
      <c r="C46" s="88"/>
      <c r="D46" s="88"/>
      <c r="E46" s="88"/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s="1" customFormat="1">
      <c r="A47" s="87"/>
      <c r="B47" s="88"/>
      <c r="C47" s="88"/>
      <c r="D47" s="88"/>
      <c r="E47" s="88"/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1:17" s="1" customFormat="1">
      <c r="A48" s="87"/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1:17" s="1" customFormat="1">
      <c r="A49" s="87"/>
      <c r="B49" s="88"/>
      <c r="C49" s="88"/>
      <c r="D49" s="88"/>
      <c r="E49" s="88"/>
      <c r="F49" s="88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</sheetData>
  <sheetProtection algorithmName="SHA-512" hashValue="SCRJvln5iSNJJTdfnZlACHHsWRod2n6n4TmtpgNe80gwfbSgF7IztrN1vzfPl1pea3zFMEv1/t/k2dg4ANmHxg==" saltValue="1zRXaPw0cxV47ctew/TMjw==" spinCount="100000" sheet="1" objects="1" scenarios="1"/>
  <mergeCells count="17"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Įvardytieji diapazonai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2019-04-19T08:27:47Z</dcterms:created>
  <dcterms:modified xsi:type="dcterms:W3CDTF">2019-04-25T09:48:09Z</dcterms:modified>
</cp:coreProperties>
</file>